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1 ปี 2563\รูปเล่ม\"/>
    </mc:Choice>
  </mc:AlternateContent>
  <bookViews>
    <workbookView xWindow="0" yWindow="0" windowWidth="28200" windowHeight="11835" activeTab="2"/>
  </bookViews>
  <sheets>
    <sheet name="Sheet1" sheetId="1" r:id="rId1"/>
    <sheet name="เปลี่ยนแปลงแผนครั้งที 1 ปี 2562" sheetId="2" r:id="rId2"/>
    <sheet name="พิ่มเติมแผนครั้งที 1 ปี  (2563" sheetId="3" r:id="rId3"/>
  </sheets>
  <definedNames>
    <definedName name="_xlnm.Print_Titles" localSheetId="0">Sheet1!$6:$8</definedName>
    <definedName name="_xlnm.Print_Titles" localSheetId="1">'เปลี่ยนแปลงแผนครั้งที 1 ปี 2562'!$6:$8</definedName>
    <definedName name="_xlnm.Print_Titles" localSheetId="2">'พิ่มเติมแผนครั้งที 1 ปี  (2563'!$6:$8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F12" i="3"/>
  <c r="G33" i="3" l="1"/>
  <c r="F33" i="3"/>
  <c r="G26" i="3"/>
  <c r="F26" i="3"/>
  <c r="G20" i="3"/>
  <c r="F20" i="3"/>
  <c r="G19" i="3"/>
  <c r="F19" i="3"/>
  <c r="G13" i="3"/>
  <c r="F13" i="3"/>
  <c r="K40" i="3" l="1"/>
  <c r="J40" i="3"/>
  <c r="I40" i="3"/>
  <c r="H40" i="3"/>
  <c r="G40" i="3"/>
  <c r="F40" i="3"/>
  <c r="E40" i="3"/>
  <c r="D40" i="3"/>
  <c r="C40" i="3"/>
  <c r="B40" i="3"/>
  <c r="K36" i="3"/>
  <c r="J36" i="3"/>
  <c r="I36" i="3"/>
  <c r="H36" i="3"/>
  <c r="C36" i="3"/>
  <c r="B36" i="3"/>
  <c r="G36" i="3"/>
  <c r="F36" i="3"/>
  <c r="E33" i="3"/>
  <c r="E36" i="3" s="1"/>
  <c r="D33" i="3"/>
  <c r="D36" i="3" s="1"/>
  <c r="K31" i="3"/>
  <c r="J31" i="3"/>
  <c r="I31" i="3"/>
  <c r="H31" i="3"/>
  <c r="G31" i="3"/>
  <c r="F31" i="3"/>
  <c r="E31" i="3"/>
  <c r="D31" i="3"/>
  <c r="C31" i="3"/>
  <c r="B31" i="3"/>
  <c r="K27" i="3"/>
  <c r="J27" i="3"/>
  <c r="I27" i="3"/>
  <c r="H27" i="3"/>
  <c r="G27" i="3"/>
  <c r="F27" i="3"/>
  <c r="E27" i="3"/>
  <c r="D27" i="3"/>
  <c r="C27" i="3"/>
  <c r="B27" i="3"/>
  <c r="K20" i="3"/>
  <c r="J20" i="3"/>
  <c r="I20" i="3"/>
  <c r="H20" i="3"/>
  <c r="E20" i="3"/>
  <c r="D20" i="3"/>
  <c r="K19" i="3"/>
  <c r="K22" i="3" s="1"/>
  <c r="J19" i="3"/>
  <c r="J22" i="3" s="1"/>
  <c r="I19" i="3"/>
  <c r="I22" i="3" s="1"/>
  <c r="H19" i="3"/>
  <c r="H22" i="3" s="1"/>
  <c r="G22" i="3"/>
  <c r="F22" i="3"/>
  <c r="E19" i="3"/>
  <c r="E22" i="3" s="1"/>
  <c r="D19" i="3"/>
  <c r="D22" i="3" s="1"/>
  <c r="C19" i="3"/>
  <c r="C22" i="3" s="1"/>
  <c r="B19" i="3"/>
  <c r="B22" i="3" s="1"/>
  <c r="J17" i="3"/>
  <c r="H17" i="3"/>
  <c r="F17" i="3"/>
  <c r="C17" i="3"/>
  <c r="B17" i="3"/>
  <c r="E11" i="3"/>
  <c r="D11" i="3"/>
  <c r="D17" i="3" s="1"/>
  <c r="K10" i="3"/>
  <c r="K17" i="3" s="1"/>
  <c r="I10" i="3"/>
  <c r="I17" i="3" s="1"/>
  <c r="G10" i="3"/>
  <c r="G17" i="3" s="1"/>
  <c r="E10" i="3"/>
  <c r="E17" i="3" s="1"/>
  <c r="B41" i="3" l="1"/>
  <c r="D41" i="3"/>
  <c r="F41" i="3"/>
  <c r="H41" i="3"/>
  <c r="J41" i="3"/>
  <c r="C41" i="3"/>
  <c r="E41" i="3"/>
  <c r="G41" i="3"/>
  <c r="I41" i="3"/>
  <c r="K41" i="3"/>
  <c r="K10" i="2"/>
  <c r="I10" i="2"/>
  <c r="G10" i="2"/>
  <c r="E10" i="2"/>
  <c r="K40" i="2"/>
  <c r="J40" i="2"/>
  <c r="I40" i="2"/>
  <c r="H40" i="2"/>
  <c r="G40" i="2"/>
  <c r="F40" i="2"/>
  <c r="E40" i="2"/>
  <c r="D40" i="2"/>
  <c r="C40" i="2"/>
  <c r="B40" i="2"/>
  <c r="K36" i="2"/>
  <c r="J36" i="2"/>
  <c r="I36" i="2"/>
  <c r="H36" i="2"/>
  <c r="C36" i="2"/>
  <c r="B36" i="2"/>
  <c r="G33" i="2"/>
  <c r="G36" i="2" s="1"/>
  <c r="F33" i="2"/>
  <c r="F36" i="2" s="1"/>
  <c r="E33" i="2"/>
  <c r="E36" i="2" s="1"/>
  <c r="D33" i="2"/>
  <c r="D36" i="2" s="1"/>
  <c r="K31" i="2"/>
  <c r="J31" i="2"/>
  <c r="I31" i="2"/>
  <c r="H31" i="2"/>
  <c r="G31" i="2"/>
  <c r="F31" i="2"/>
  <c r="E31" i="2"/>
  <c r="D31" i="2"/>
  <c r="C31" i="2"/>
  <c r="B31" i="2"/>
  <c r="K27" i="2"/>
  <c r="J27" i="2"/>
  <c r="I27" i="2"/>
  <c r="H27" i="2"/>
  <c r="G27" i="2"/>
  <c r="F27" i="2"/>
  <c r="E27" i="2"/>
  <c r="D27" i="2"/>
  <c r="C27" i="2"/>
  <c r="B27" i="2"/>
  <c r="K20" i="2"/>
  <c r="J20" i="2"/>
  <c r="I20" i="2"/>
  <c r="H20" i="2"/>
  <c r="G20" i="2"/>
  <c r="F20" i="2"/>
  <c r="E20" i="2"/>
  <c r="D20" i="2"/>
  <c r="K19" i="2"/>
  <c r="K22" i="2" s="1"/>
  <c r="J19" i="2"/>
  <c r="J22" i="2" s="1"/>
  <c r="I19" i="2"/>
  <c r="I22" i="2" s="1"/>
  <c r="H19" i="2"/>
  <c r="H22" i="2" s="1"/>
  <c r="G19" i="2"/>
  <c r="G22" i="2" s="1"/>
  <c r="F19" i="2"/>
  <c r="F22" i="2" s="1"/>
  <c r="E19" i="2"/>
  <c r="E22" i="2" s="1"/>
  <c r="D19" i="2"/>
  <c r="D22" i="2" s="1"/>
  <c r="C19" i="2"/>
  <c r="C22" i="2" s="1"/>
  <c r="B19" i="2"/>
  <c r="B22" i="2" s="1"/>
  <c r="K17" i="2"/>
  <c r="J17" i="2"/>
  <c r="I17" i="2"/>
  <c r="H17" i="2"/>
  <c r="G17" i="2"/>
  <c r="F17" i="2"/>
  <c r="C17" i="2"/>
  <c r="B17" i="2"/>
  <c r="E11" i="2"/>
  <c r="D11" i="2"/>
  <c r="D17" i="2" s="1"/>
  <c r="E17" i="2" l="1"/>
  <c r="B41" i="2"/>
  <c r="D41" i="2"/>
  <c r="F41" i="2"/>
  <c r="H41" i="2"/>
  <c r="J41" i="2"/>
  <c r="C41" i="2"/>
  <c r="E41" i="2"/>
  <c r="G41" i="2"/>
  <c r="I41" i="2"/>
  <c r="K41" i="2"/>
  <c r="F33" i="1"/>
  <c r="D33" i="1"/>
  <c r="J20" i="1"/>
  <c r="H20" i="1"/>
  <c r="F20" i="1"/>
  <c r="D20" i="1"/>
  <c r="J19" i="1"/>
  <c r="H19" i="1"/>
  <c r="F19" i="1"/>
  <c r="D19" i="1"/>
  <c r="B19" i="1"/>
  <c r="D11" i="1"/>
  <c r="C40" i="1"/>
  <c r="D40" i="1"/>
  <c r="E40" i="1"/>
  <c r="F40" i="1"/>
  <c r="G40" i="1"/>
  <c r="H40" i="1"/>
  <c r="I40" i="1"/>
  <c r="J40" i="1"/>
  <c r="K40" i="1"/>
  <c r="B40" i="1"/>
  <c r="C31" i="1"/>
  <c r="D31" i="1"/>
  <c r="E31" i="1"/>
  <c r="F31" i="1"/>
  <c r="G31" i="1"/>
  <c r="H31" i="1"/>
  <c r="I31" i="1"/>
  <c r="J31" i="1"/>
  <c r="K31" i="1"/>
  <c r="B31" i="1"/>
  <c r="G33" i="1"/>
  <c r="E33" i="1"/>
  <c r="K20" i="1"/>
  <c r="I20" i="1"/>
  <c r="G20" i="1"/>
  <c r="E20" i="1"/>
  <c r="K19" i="1"/>
  <c r="I19" i="1"/>
  <c r="G19" i="1"/>
  <c r="E19" i="1"/>
  <c r="C19" i="1"/>
  <c r="E11" i="1"/>
  <c r="C36" i="1"/>
  <c r="D36" i="1"/>
  <c r="E36" i="1"/>
  <c r="F36" i="1"/>
  <c r="G36" i="1"/>
  <c r="H36" i="1"/>
  <c r="I36" i="1"/>
  <c r="J36" i="1"/>
  <c r="K36" i="1"/>
  <c r="C27" i="1"/>
  <c r="D27" i="1"/>
  <c r="E27" i="1"/>
  <c r="F27" i="1"/>
  <c r="G27" i="1"/>
  <c r="H27" i="1"/>
  <c r="I27" i="1"/>
  <c r="J27" i="1"/>
  <c r="K27" i="1"/>
  <c r="C22" i="1"/>
  <c r="D22" i="1"/>
  <c r="E22" i="1"/>
  <c r="F22" i="1"/>
  <c r="G22" i="1"/>
  <c r="H22" i="1"/>
  <c r="I22" i="1"/>
  <c r="J22" i="1"/>
  <c r="K22" i="1"/>
  <c r="B22" i="1"/>
  <c r="B17" i="1"/>
  <c r="D17" i="1"/>
  <c r="E17" i="1"/>
  <c r="F17" i="1"/>
  <c r="G17" i="1"/>
  <c r="H17" i="1"/>
  <c r="I17" i="1"/>
  <c r="J17" i="1"/>
  <c r="K17" i="1"/>
  <c r="C17" i="1"/>
  <c r="J41" i="1" l="1"/>
  <c r="H41" i="1"/>
  <c r="F41" i="1"/>
  <c r="D41" i="1"/>
  <c r="K41" i="1"/>
  <c r="I41" i="1"/>
  <c r="G41" i="1"/>
  <c r="E41" i="1"/>
  <c r="C41" i="1"/>
  <c r="B27" i="1" l="1"/>
  <c r="B36" i="1" l="1"/>
  <c r="B41" i="1" s="1"/>
</calcChain>
</file>

<file path=xl/sharedStrings.xml><?xml version="1.0" encoding="utf-8"?>
<sst xmlns="http://schemas.openxmlformats.org/spreadsheetml/2006/main" count="177" uniqueCount="43">
  <si>
    <t>2. บัญชีโครงการพัฒนาท้องถิ่น</t>
  </si>
  <si>
    <t>บัญชีสรุปโครงการพัฒนา</t>
  </si>
  <si>
    <t>แผนพัฒนาท้องถิ่น พ.ศ.2561-2565</t>
  </si>
  <si>
    <t>องค์การบริหารส่วนตำบลท่าดี</t>
  </si>
  <si>
    <t>ยุทธศาสตร์</t>
  </si>
  <si>
    <t>ปี 2561</t>
  </si>
  <si>
    <t>จำนวนโครงการ</t>
  </si>
  <si>
    <t>งบประมาณ</t>
  </si>
  <si>
    <t>(บาท)</t>
  </si>
  <si>
    <t>ปี 2562</t>
  </si>
  <si>
    <t>ปี 2563</t>
  </si>
  <si>
    <t>ปี 2564</t>
  </si>
  <si>
    <t>ปี 2565</t>
  </si>
  <si>
    <t>แบบ ผ.01</t>
  </si>
  <si>
    <t>1) ยุทธศาสตร์การพัฒนาสังคมและคุณภาพชีวิต</t>
  </si>
  <si>
    <t>1.1 แผนงานงบกลาง</t>
  </si>
  <si>
    <t>1.2 แผนงานสร้างความเข้มแข็งชุมชน</t>
  </si>
  <si>
    <t>1.4 แผนงานสาธารณสุข</t>
  </si>
  <si>
    <t>1.5 แผนงานบริหารทั่วไป</t>
  </si>
  <si>
    <t>1.6 แผนงานสังคมสงเคราะห์</t>
  </si>
  <si>
    <t>1.7 แผนงานเคหะและชุมชน</t>
  </si>
  <si>
    <t>2) ยุทธศาสตร์การพัฒนาโครงสร้างพื้นฐาน</t>
  </si>
  <si>
    <t>2.1 แผนงานเคหะและชุมชน</t>
  </si>
  <si>
    <t>2.2 แผนงานอุตสาหกรรมและการโยธา</t>
  </si>
  <si>
    <t>2.3 แผนงานบริหารทั่วไป</t>
  </si>
  <si>
    <t>3)ยุทธศาสตร์การพัฒนาเศรษฐกิจ</t>
  </si>
  <si>
    <t>3.1 แผนงานสร้างความเข้มแข็งชุมชน</t>
  </si>
  <si>
    <t>3.2 แผนงานการเกษตร</t>
  </si>
  <si>
    <t>3.3 แผนงานอุตสาหกรรมและการโยธา</t>
  </si>
  <si>
    <t>4) ยุทธศาสตร์การพัฒนาด้านการศึกษา ศาสนา ศิลปวัฒนธรรม กีฬาและนันทนาการ</t>
  </si>
  <si>
    <t>4.1 แผนงานการศึกษา</t>
  </si>
  <si>
    <t>4.2 แผนงานศาสนาวัฒนธรรมและนันทนาการ</t>
  </si>
  <si>
    <t>5) ยุทธศาสตร์การบริหารจัดการทรัพยากรธรรมชาติและสิ่งแวดล้อม</t>
  </si>
  <si>
    <t>5.1 แผนงานการเกษตร</t>
  </si>
  <si>
    <t>5.2 แผนงานเคหะและชุมชน</t>
  </si>
  <si>
    <t>5.3 แผนงานสร้างความเข้มแข็งชุมชน</t>
  </si>
  <si>
    <t>6.1 แผนงานสร้างความเข้มแข็งชุมชน</t>
  </si>
  <si>
    <t>6.2 แผนงานบริหารทั่วไป</t>
  </si>
  <si>
    <t>รวม</t>
  </si>
  <si>
    <t>รวมทั้งสิ้น</t>
  </si>
  <si>
    <t>1.3 แผนงานรักษาความสงบภายใน</t>
  </si>
  <si>
    <t>6) ยุทธศาสตร์ด้านการเมือง  การปกครอง  และการบริหาร</t>
  </si>
  <si>
    <t>แผนพัฒนาท้องถิ่น พ.ศ.2561-2565 เพิ่มเติมครั้งที่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</si>
</sst>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  <font>
      <b/>
      <sz val="15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187" fontId="3" fillId="3" borderId="0" xfId="1" applyNumberFormat="1" applyFont="1" applyFill="1"/>
    <xf numFmtId="187" fontId="4" fillId="0" borderId="0" xfId="1" applyNumberFormat="1" applyFont="1"/>
    <xf numFmtId="187" fontId="3" fillId="0" borderId="0" xfId="1" applyNumberFormat="1" applyFont="1" applyAlignment="1">
      <alignment wrapText="1"/>
    </xf>
    <xf numFmtId="187" fontId="4" fillId="2" borderId="0" xfId="1" applyNumberFormat="1" applyFont="1" applyFill="1"/>
    <xf numFmtId="187" fontId="3" fillId="3" borderId="4" xfId="1" applyNumberFormat="1" applyFont="1" applyFill="1" applyBorder="1" applyAlignment="1">
      <alignment horizontal="center" vertical="center" wrapText="1"/>
    </xf>
    <xf numFmtId="187" fontId="4" fillId="2" borderId="0" xfId="1" applyNumberFormat="1" applyFont="1" applyFill="1" applyAlignment="1">
      <alignment vertical="center"/>
    </xf>
    <xf numFmtId="187" fontId="3" fillId="3" borderId="5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Border="1" applyAlignment="1">
      <alignment wrapText="1"/>
    </xf>
    <xf numFmtId="187" fontId="3" fillId="3" borderId="3" xfId="1" applyNumberFormat="1" applyFont="1" applyFill="1" applyBorder="1"/>
    <xf numFmtId="187" fontId="3" fillId="0" borderId="3" xfId="1" applyNumberFormat="1" applyFont="1" applyBorder="1" applyAlignment="1">
      <alignment wrapText="1"/>
    </xf>
    <xf numFmtId="187" fontId="5" fillId="2" borderId="3" xfId="1" applyNumberFormat="1" applyFont="1" applyFill="1" applyBorder="1" applyAlignment="1">
      <alignment horizontal="center" vertical="center" wrapText="1"/>
    </xf>
    <xf numFmtId="187" fontId="5" fillId="2" borderId="3" xfId="1" applyNumberFormat="1" applyFont="1" applyFill="1" applyBorder="1" applyAlignment="1">
      <alignment horizontal="center" vertical="center"/>
    </xf>
    <xf numFmtId="187" fontId="6" fillId="2" borderId="3" xfId="1" applyNumberFormat="1" applyFont="1" applyFill="1" applyBorder="1" applyAlignment="1">
      <alignment horizontal="center" vertical="center"/>
    </xf>
    <xf numFmtId="187" fontId="2" fillId="2" borderId="0" xfId="1" applyNumberFormat="1" applyFont="1" applyFill="1" applyAlignment="1">
      <alignment horizontal="center" vertical="center"/>
    </xf>
    <xf numFmtId="187" fontId="3" fillId="0" borderId="3" xfId="1" applyNumberFormat="1" applyFont="1" applyFill="1" applyBorder="1" applyAlignment="1">
      <alignment wrapText="1"/>
    </xf>
    <xf numFmtId="187" fontId="4" fillId="2" borderId="0" xfId="1" applyNumberFormat="1" applyFont="1" applyFill="1" applyAlignment="1">
      <alignment horizontal="center" vertical="center"/>
    </xf>
    <xf numFmtId="187" fontId="5" fillId="2" borderId="3" xfId="1" applyNumberFormat="1" applyFont="1" applyFill="1" applyBorder="1" applyAlignment="1">
      <alignment horizontal="center" wrapText="1"/>
    </xf>
    <xf numFmtId="187" fontId="6" fillId="2" borderId="3" xfId="1" applyNumberFormat="1" applyFont="1" applyFill="1" applyBorder="1"/>
    <xf numFmtId="187" fontId="7" fillId="3" borderId="3" xfId="1" applyNumberFormat="1" applyFont="1" applyFill="1" applyBorder="1"/>
    <xf numFmtId="187" fontId="3" fillId="0" borderId="0" xfId="1" applyNumberFormat="1" applyFont="1" applyAlignment="1">
      <alignment vertical="center"/>
    </xf>
    <xf numFmtId="187" fontId="3" fillId="0" borderId="3" xfId="1" applyNumberFormat="1" applyFont="1" applyBorder="1" applyAlignment="1">
      <alignment vertical="center"/>
    </xf>
    <xf numFmtId="187" fontId="5" fillId="2" borderId="3" xfId="1" applyNumberFormat="1" applyFont="1" applyFill="1" applyBorder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6" fillId="2" borderId="3" xfId="1" applyNumberFormat="1" applyFont="1" applyFill="1" applyBorder="1" applyAlignment="1">
      <alignment vertical="center"/>
    </xf>
    <xf numFmtId="187" fontId="3" fillId="0" borderId="0" xfId="1" applyNumberFormat="1" applyFont="1" applyFill="1"/>
    <xf numFmtId="187" fontId="3" fillId="0" borderId="0" xfId="1" applyNumberFormat="1" applyFont="1" applyFill="1" applyAlignment="1">
      <alignment vertical="center"/>
    </xf>
    <xf numFmtId="187" fontId="4" fillId="0" borderId="0" xfId="1" applyNumberFormat="1" applyFont="1" applyFill="1"/>
    <xf numFmtId="187" fontId="3" fillId="0" borderId="0" xfId="1" applyNumberFormat="1" applyFont="1" applyFill="1" applyAlignment="1">
      <alignment wrapText="1"/>
    </xf>
    <xf numFmtId="187" fontId="3" fillId="0" borderId="4" xfId="1" applyNumberFormat="1" applyFont="1" applyFill="1" applyBorder="1" applyAlignment="1">
      <alignment horizontal="center" vertical="center" wrapText="1"/>
    </xf>
    <xf numFmtId="187" fontId="4" fillId="0" borderId="0" xfId="1" applyNumberFormat="1" applyFont="1" applyFill="1" applyAlignment="1">
      <alignment vertical="center"/>
    </xf>
    <xf numFmtId="187" fontId="3" fillId="0" borderId="5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wrapText="1"/>
    </xf>
    <xf numFmtId="187" fontId="3" fillId="0" borderId="3" xfId="1" applyNumberFormat="1" applyFont="1" applyFill="1" applyBorder="1" applyAlignment="1">
      <alignment vertical="center"/>
    </xf>
    <xf numFmtId="187" fontId="3" fillId="0" borderId="3" xfId="1" applyNumberFormat="1" applyFont="1" applyFill="1" applyBorder="1"/>
    <xf numFmtId="187" fontId="7" fillId="0" borderId="3" xfId="1" applyNumberFormat="1" applyFont="1" applyFill="1" applyBorder="1"/>
    <xf numFmtId="187" fontId="7" fillId="0" borderId="3" xfId="1" applyNumberFormat="1" applyFont="1" applyFill="1" applyBorder="1" applyAlignment="1">
      <alignment vertical="center"/>
    </xf>
    <xf numFmtId="187" fontId="5" fillId="0" borderId="3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vertical="center"/>
    </xf>
    <xf numFmtId="187" fontId="6" fillId="0" borderId="3" xfId="1" applyNumberFormat="1" applyFont="1" applyFill="1" applyBorder="1" applyAlignment="1">
      <alignment horizontal="center" vertical="center"/>
    </xf>
    <xf numFmtId="187" fontId="6" fillId="0" borderId="3" xfId="1" applyNumberFormat="1" applyFont="1" applyFill="1" applyBorder="1" applyAlignment="1">
      <alignment vertical="center"/>
    </xf>
    <xf numFmtId="187" fontId="2" fillId="0" borderId="0" xfId="1" applyNumberFormat="1" applyFont="1" applyFill="1" applyAlignment="1">
      <alignment horizontal="center" vertical="center"/>
    </xf>
    <xf numFmtId="187" fontId="5" fillId="0" borderId="3" xfId="1" applyNumberFormat="1" applyFont="1" applyFill="1" applyBorder="1" applyAlignment="1">
      <alignment horizontal="center" vertical="center"/>
    </xf>
    <xf numFmtId="187" fontId="4" fillId="0" borderId="0" xfId="1" applyNumberFormat="1" applyFont="1" applyFill="1" applyAlignment="1">
      <alignment horizontal="center" vertical="center"/>
    </xf>
    <xf numFmtId="187" fontId="5" fillId="0" borderId="3" xfId="1" applyNumberFormat="1" applyFont="1" applyFill="1" applyBorder="1" applyAlignment="1">
      <alignment horizontal="center" wrapText="1"/>
    </xf>
    <xf numFmtId="187" fontId="6" fillId="0" borderId="3" xfId="1" applyNumberFormat="1" applyFont="1" applyFill="1" applyBorder="1"/>
    <xf numFmtId="187" fontId="9" fillId="0" borderId="0" xfId="1" applyNumberFormat="1" applyFont="1" applyFill="1"/>
    <xf numFmtId="187" fontId="9" fillId="0" borderId="0" xfId="1" applyNumberFormat="1" applyFont="1" applyFill="1" applyAlignment="1">
      <alignment vertical="center"/>
    </xf>
    <xf numFmtId="187" fontId="10" fillId="0" borderId="0" xfId="1" applyNumberFormat="1" applyFont="1" applyFill="1"/>
    <xf numFmtId="187" fontId="9" fillId="0" borderId="0" xfId="1" applyNumberFormat="1" applyFont="1" applyFill="1" applyAlignment="1">
      <alignment wrapText="1"/>
    </xf>
    <xf numFmtId="187" fontId="10" fillId="0" borderId="0" xfId="1" applyNumberFormat="1" applyFont="1" applyFill="1" applyAlignment="1">
      <alignment vertical="center"/>
    </xf>
    <xf numFmtId="187" fontId="11" fillId="0" borderId="3" xfId="1" applyNumberFormat="1" applyFont="1" applyFill="1" applyBorder="1" applyAlignment="1">
      <alignment wrapText="1"/>
    </xf>
    <xf numFmtId="187" fontId="9" fillId="0" borderId="3" xfId="1" applyNumberFormat="1" applyFont="1" applyFill="1" applyBorder="1" applyAlignment="1">
      <alignment vertical="center"/>
    </xf>
    <xf numFmtId="187" fontId="9" fillId="0" borderId="3" xfId="1" applyNumberFormat="1" applyFont="1" applyFill="1" applyBorder="1"/>
    <xf numFmtId="187" fontId="9" fillId="0" borderId="3" xfId="1" applyNumberFormat="1" applyFont="1" applyFill="1" applyBorder="1" applyAlignment="1">
      <alignment wrapText="1"/>
    </xf>
    <xf numFmtId="187" fontId="12" fillId="0" borderId="3" xfId="1" applyNumberFormat="1" applyFont="1" applyFill="1" applyBorder="1"/>
    <xf numFmtId="187" fontId="12" fillId="0" borderId="3" xfId="1" applyNumberFormat="1" applyFont="1" applyFill="1" applyBorder="1" applyAlignment="1">
      <alignment vertical="center"/>
    </xf>
    <xf numFmtId="187" fontId="11" fillId="0" borderId="3" xfId="1" applyNumberFormat="1" applyFont="1" applyFill="1" applyBorder="1" applyAlignment="1">
      <alignment horizontal="center" vertical="center" wrapText="1"/>
    </xf>
    <xf numFmtId="187" fontId="11" fillId="0" borderId="3" xfId="1" applyNumberFormat="1" applyFont="1" applyFill="1" applyBorder="1" applyAlignment="1">
      <alignment vertical="center"/>
    </xf>
    <xf numFmtId="187" fontId="13" fillId="0" borderId="3" xfId="1" applyNumberFormat="1" applyFont="1" applyFill="1" applyBorder="1" applyAlignment="1">
      <alignment horizontal="center" vertical="center"/>
    </xf>
    <xf numFmtId="187" fontId="13" fillId="0" borderId="3" xfId="1" applyNumberFormat="1" applyFont="1" applyFill="1" applyBorder="1" applyAlignment="1">
      <alignment vertical="center"/>
    </xf>
    <xf numFmtId="187" fontId="8" fillId="0" borderId="0" xfId="1" applyNumberFormat="1" applyFont="1" applyFill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vertical="center"/>
    </xf>
    <xf numFmtId="187" fontId="10" fillId="0" borderId="0" xfId="1" applyNumberFormat="1" applyFont="1" applyFill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wrapText="1"/>
    </xf>
    <xf numFmtId="187" fontId="13" fillId="0" borderId="3" xfId="1" applyNumberFormat="1" applyFont="1" applyFill="1" applyBorder="1"/>
    <xf numFmtId="187" fontId="9" fillId="4" borderId="4" xfId="1" applyNumberFormat="1" applyFont="1" applyFill="1" applyBorder="1" applyAlignment="1">
      <alignment horizontal="center" vertical="center" wrapText="1"/>
    </xf>
    <xf numFmtId="187" fontId="9" fillId="4" borderId="5" xfId="1" applyNumberFormat="1" applyFont="1" applyFill="1" applyBorder="1" applyAlignment="1">
      <alignment horizontal="center" vertical="center" wrapText="1"/>
    </xf>
    <xf numFmtId="187" fontId="2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/>
    </xf>
    <xf numFmtId="187" fontId="3" fillId="2" borderId="3" xfId="1" applyNumberFormat="1" applyFont="1" applyFill="1" applyBorder="1" applyAlignment="1">
      <alignment vertical="center" wrapText="1"/>
    </xf>
    <xf numFmtId="187" fontId="3" fillId="0" borderId="1" xfId="1" applyNumberFormat="1" applyFont="1" applyFill="1" applyBorder="1" applyAlignment="1">
      <alignment horizontal="center"/>
    </xf>
    <xf numFmtId="187" fontId="3" fillId="0" borderId="2" xfId="1" applyNumberFormat="1" applyFont="1" applyFill="1" applyBorder="1" applyAlignment="1">
      <alignment horizontal="center"/>
    </xf>
    <xf numFmtId="187" fontId="4" fillId="0" borderId="0" xfId="1" applyNumberFormat="1" applyFont="1" applyFill="1" applyAlignment="1">
      <alignment horizontal="center"/>
    </xf>
    <xf numFmtId="187" fontId="3" fillId="2" borderId="3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/>
    </xf>
    <xf numFmtId="187" fontId="5" fillId="0" borderId="1" xfId="1" applyNumberFormat="1" applyFont="1" applyFill="1" applyBorder="1" applyAlignment="1">
      <alignment horizontal="center"/>
    </xf>
    <xf numFmtId="187" fontId="5" fillId="0" borderId="2" xfId="1" applyNumberFormat="1" applyFont="1" applyFill="1" applyBorder="1" applyAlignment="1">
      <alignment horizontal="center"/>
    </xf>
    <xf numFmtId="187" fontId="3" fillId="0" borderId="3" xfId="1" applyNumberFormat="1" applyFont="1" applyFill="1" applyBorder="1" applyAlignment="1">
      <alignment vertical="center" wrapText="1"/>
    </xf>
    <xf numFmtId="187" fontId="9" fillId="4" borderId="3" xfId="1" applyNumberFormat="1" applyFont="1" applyFill="1" applyBorder="1" applyAlignment="1">
      <alignment horizontal="center" vertical="center" wrapText="1"/>
    </xf>
    <xf numFmtId="187" fontId="9" fillId="4" borderId="3" xfId="1" applyNumberFormat="1" applyFont="1" applyFill="1" applyBorder="1" applyAlignment="1">
      <alignment horizontal="center"/>
    </xf>
    <xf numFmtId="187" fontId="8" fillId="0" borderId="0" xfId="1" applyNumberFormat="1" applyFont="1" applyFill="1" applyAlignment="1">
      <alignment horizontal="center"/>
    </xf>
    <xf numFmtId="187" fontId="11" fillId="0" borderId="1" xfId="1" applyNumberFormat="1" applyFont="1" applyFill="1" applyBorder="1" applyAlignment="1">
      <alignment horizontal="center"/>
    </xf>
    <xf numFmtId="187" fontId="11" fillId="0" borderId="2" xfId="1" applyNumberFormat="1" applyFont="1" applyFill="1" applyBorder="1" applyAlignment="1">
      <alignment horizontal="center"/>
    </xf>
    <xf numFmtId="187" fontId="14" fillId="0" borderId="0" xfId="1" applyNumberFormat="1" applyFont="1" applyFill="1" applyAlignment="1">
      <alignment horizontal="center"/>
    </xf>
    <xf numFmtId="187" fontId="9" fillId="4" borderId="3" xfId="1" applyNumberFormat="1" applyFont="1" applyFill="1" applyBorder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topLeftCell="A28" zoomScaleNormal="100" workbookViewId="0">
      <selection activeCell="O10" sqref="O10"/>
    </sheetView>
  </sheetViews>
  <sheetFormatPr defaultRowHeight="20.25" x14ac:dyDescent="0.3"/>
  <cols>
    <col min="1" max="1" width="28.875" style="3" customWidth="1"/>
    <col min="2" max="2" width="7.5" style="20" customWidth="1"/>
    <col min="3" max="3" width="11.375" style="1" customWidth="1"/>
    <col min="4" max="4" width="7.5" style="20" customWidth="1"/>
    <col min="5" max="5" width="11.375" style="1" customWidth="1"/>
    <col min="6" max="6" width="7.5" style="20" customWidth="1"/>
    <col min="7" max="7" width="11.375" style="1" customWidth="1"/>
    <col min="8" max="8" width="7.5" style="20" customWidth="1"/>
    <col min="9" max="9" width="11.375" style="1" customWidth="1"/>
    <col min="10" max="10" width="7.5" style="20" customWidth="1"/>
    <col min="11" max="11" width="11.375" style="1" customWidth="1"/>
    <col min="12" max="16384" width="9" style="2"/>
  </cols>
  <sheetData>
    <row r="1" spans="1:11" s="27" customFormat="1" ht="21" thickBot="1" x14ac:dyDescent="0.35">
      <c r="A1" s="68" t="s">
        <v>0</v>
      </c>
      <c r="B1" s="68"/>
      <c r="C1" s="25"/>
      <c r="D1" s="26"/>
      <c r="E1" s="25"/>
      <c r="F1" s="26"/>
      <c r="G1" s="25"/>
      <c r="H1" s="26"/>
      <c r="I1" s="25"/>
      <c r="J1" s="26"/>
      <c r="K1" s="25"/>
    </row>
    <row r="2" spans="1:11" s="27" customFormat="1" ht="21" thickBot="1" x14ac:dyDescent="0.35">
      <c r="A2" s="28"/>
      <c r="B2" s="26"/>
      <c r="C2" s="25"/>
      <c r="D2" s="26"/>
      <c r="E2" s="25"/>
      <c r="F2" s="26"/>
      <c r="G2" s="25"/>
      <c r="H2" s="26"/>
      <c r="I2" s="25"/>
      <c r="J2" s="71" t="s">
        <v>13</v>
      </c>
      <c r="K2" s="72"/>
    </row>
    <row r="3" spans="1:11" s="27" customFormat="1" x14ac:dyDescent="0.3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s="27" customFormat="1" x14ac:dyDescent="0.3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s="27" customFormat="1" x14ac:dyDescent="0.3">
      <c r="A5" s="73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s="4" customFormat="1" x14ac:dyDescent="0.3">
      <c r="A6" s="74" t="s">
        <v>4</v>
      </c>
      <c r="B6" s="69" t="s">
        <v>5</v>
      </c>
      <c r="C6" s="69"/>
      <c r="D6" s="69" t="s">
        <v>9</v>
      </c>
      <c r="E6" s="69"/>
      <c r="F6" s="69" t="s">
        <v>10</v>
      </c>
      <c r="G6" s="69"/>
      <c r="H6" s="69" t="s">
        <v>11</v>
      </c>
      <c r="I6" s="69"/>
      <c r="J6" s="69" t="s">
        <v>12</v>
      </c>
      <c r="K6" s="69"/>
    </row>
    <row r="7" spans="1:11" s="6" customFormat="1" x14ac:dyDescent="0.2">
      <c r="A7" s="74"/>
      <c r="B7" s="70" t="s">
        <v>6</v>
      </c>
      <c r="C7" s="5" t="s">
        <v>7</v>
      </c>
      <c r="D7" s="70" t="s">
        <v>6</v>
      </c>
      <c r="E7" s="5" t="s">
        <v>7</v>
      </c>
      <c r="F7" s="70" t="s">
        <v>6</v>
      </c>
      <c r="G7" s="5" t="s">
        <v>7</v>
      </c>
      <c r="H7" s="70" t="s">
        <v>6</v>
      </c>
      <c r="I7" s="5" t="s">
        <v>7</v>
      </c>
      <c r="J7" s="70" t="s">
        <v>6</v>
      </c>
      <c r="K7" s="5" t="s">
        <v>7</v>
      </c>
    </row>
    <row r="8" spans="1:11" s="6" customFormat="1" x14ac:dyDescent="0.2">
      <c r="A8" s="74"/>
      <c r="B8" s="70"/>
      <c r="C8" s="7" t="s">
        <v>8</v>
      </c>
      <c r="D8" s="70"/>
      <c r="E8" s="7" t="s">
        <v>8</v>
      </c>
      <c r="F8" s="70"/>
      <c r="G8" s="7" t="s">
        <v>8</v>
      </c>
      <c r="H8" s="70"/>
      <c r="I8" s="7" t="s">
        <v>8</v>
      </c>
      <c r="J8" s="70"/>
      <c r="K8" s="7" t="s">
        <v>8</v>
      </c>
    </row>
    <row r="9" spans="1:11" ht="37.5" x14ac:dyDescent="0.3">
      <c r="A9" s="8" t="s">
        <v>14</v>
      </c>
      <c r="B9" s="21"/>
      <c r="C9" s="9"/>
      <c r="D9" s="21"/>
      <c r="E9" s="9"/>
      <c r="F9" s="21"/>
      <c r="G9" s="9"/>
      <c r="H9" s="21"/>
      <c r="I9" s="9"/>
      <c r="J9" s="21"/>
      <c r="K9" s="9"/>
    </row>
    <row r="10" spans="1:11" x14ac:dyDescent="0.3">
      <c r="A10" s="10" t="s">
        <v>15</v>
      </c>
      <c r="B10" s="21">
        <v>2</v>
      </c>
      <c r="C10" s="19">
        <v>15650000</v>
      </c>
      <c r="D10" s="23">
        <v>3</v>
      </c>
      <c r="E10" s="19">
        <v>15750000</v>
      </c>
      <c r="F10" s="23">
        <v>2</v>
      </c>
      <c r="G10" s="19">
        <v>15871000</v>
      </c>
      <c r="H10" s="23">
        <v>2</v>
      </c>
      <c r="I10" s="19">
        <v>16176000</v>
      </c>
      <c r="J10" s="23">
        <v>2</v>
      </c>
      <c r="K10" s="19">
        <v>17181000</v>
      </c>
    </row>
    <row r="11" spans="1:11" ht="24.75" customHeight="1" x14ac:dyDescent="0.3">
      <c r="A11" s="10" t="s">
        <v>16</v>
      </c>
      <c r="B11" s="21">
        <v>13</v>
      </c>
      <c r="C11" s="19">
        <v>1025000</v>
      </c>
      <c r="D11" s="23">
        <f>1+19</f>
        <v>20</v>
      </c>
      <c r="E11" s="19">
        <f>1910500+998000</f>
        <v>2908500</v>
      </c>
      <c r="F11" s="23">
        <v>10</v>
      </c>
      <c r="G11" s="19">
        <v>554000</v>
      </c>
      <c r="H11" s="23">
        <v>7</v>
      </c>
      <c r="I11" s="19">
        <v>140000</v>
      </c>
      <c r="J11" s="23">
        <v>7</v>
      </c>
      <c r="K11" s="19">
        <v>170000</v>
      </c>
    </row>
    <row r="12" spans="1:11" x14ac:dyDescent="0.3">
      <c r="A12" s="10" t="s">
        <v>40</v>
      </c>
      <c r="B12" s="21">
        <v>2</v>
      </c>
      <c r="C12" s="19">
        <v>60000</v>
      </c>
      <c r="D12" s="23">
        <v>5</v>
      </c>
      <c r="E12" s="19">
        <v>209940</v>
      </c>
      <c r="F12" s="23">
        <v>3</v>
      </c>
      <c r="G12" s="19">
        <v>171000</v>
      </c>
      <c r="H12" s="23">
        <v>4</v>
      </c>
      <c r="I12" s="19">
        <v>171000</v>
      </c>
      <c r="J12" s="23">
        <v>6</v>
      </c>
      <c r="K12" s="19">
        <v>2960500</v>
      </c>
    </row>
    <row r="13" spans="1:11" x14ac:dyDescent="0.3">
      <c r="A13" s="10" t="s">
        <v>17</v>
      </c>
      <c r="B13" s="21">
        <v>31</v>
      </c>
      <c r="C13" s="19">
        <v>438500</v>
      </c>
      <c r="D13" s="23">
        <v>11</v>
      </c>
      <c r="E13" s="19">
        <v>379000</v>
      </c>
      <c r="F13" s="23">
        <v>4</v>
      </c>
      <c r="G13" s="19">
        <v>192400</v>
      </c>
      <c r="H13" s="23">
        <v>4</v>
      </c>
      <c r="I13" s="19">
        <v>192400</v>
      </c>
      <c r="J13" s="23">
        <v>4</v>
      </c>
      <c r="K13" s="19">
        <v>192400</v>
      </c>
    </row>
    <row r="14" spans="1:11" x14ac:dyDescent="0.3">
      <c r="A14" s="10" t="s">
        <v>18</v>
      </c>
      <c r="B14" s="21">
        <v>1</v>
      </c>
      <c r="C14" s="19">
        <v>5000</v>
      </c>
      <c r="D14" s="23">
        <v>1</v>
      </c>
      <c r="E14" s="19">
        <v>5000</v>
      </c>
      <c r="F14" s="23">
        <v>0</v>
      </c>
      <c r="G14" s="19"/>
      <c r="H14" s="23">
        <v>0</v>
      </c>
      <c r="I14" s="19"/>
      <c r="J14" s="23">
        <v>0</v>
      </c>
      <c r="K14" s="19"/>
    </row>
    <row r="15" spans="1:11" x14ac:dyDescent="0.3">
      <c r="A15" s="10" t="s">
        <v>19</v>
      </c>
      <c r="B15" s="21">
        <v>1</v>
      </c>
      <c r="C15" s="19">
        <v>50000</v>
      </c>
      <c r="D15" s="23">
        <v>1</v>
      </c>
      <c r="E15" s="19">
        <v>50000</v>
      </c>
      <c r="F15" s="23">
        <v>1</v>
      </c>
      <c r="G15" s="19">
        <v>15000</v>
      </c>
      <c r="H15" s="23">
        <v>1</v>
      </c>
      <c r="I15" s="19">
        <v>15000</v>
      </c>
      <c r="J15" s="23">
        <v>1</v>
      </c>
      <c r="K15" s="19">
        <v>15000</v>
      </c>
    </row>
    <row r="16" spans="1:11" x14ac:dyDescent="0.3">
      <c r="A16" s="10" t="s">
        <v>20</v>
      </c>
      <c r="B16" s="21">
        <v>1</v>
      </c>
      <c r="C16" s="19">
        <v>450000</v>
      </c>
      <c r="D16" s="23">
        <v>1</v>
      </c>
      <c r="E16" s="19">
        <v>450000</v>
      </c>
      <c r="F16" s="23">
        <v>0</v>
      </c>
      <c r="G16" s="19"/>
      <c r="H16" s="23">
        <v>0</v>
      </c>
      <c r="I16" s="19"/>
      <c r="J16" s="23">
        <v>0</v>
      </c>
      <c r="K16" s="19"/>
    </row>
    <row r="17" spans="1:11" s="14" customFormat="1" x14ac:dyDescent="0.2">
      <c r="A17" s="11" t="s">
        <v>38</v>
      </c>
      <c r="B17" s="22">
        <f>+B10+B11+B12+B13+B14+B15+B16</f>
        <v>51</v>
      </c>
      <c r="C17" s="13">
        <f>SUM(C10:C16)</f>
        <v>17678500</v>
      </c>
      <c r="D17" s="24">
        <f t="shared" ref="D17:K17" si="0">SUM(D10:D16)</f>
        <v>42</v>
      </c>
      <c r="E17" s="13">
        <f t="shared" si="0"/>
        <v>19752440</v>
      </c>
      <c r="F17" s="24">
        <f t="shared" si="0"/>
        <v>20</v>
      </c>
      <c r="G17" s="13">
        <f t="shared" si="0"/>
        <v>16803400</v>
      </c>
      <c r="H17" s="24">
        <f t="shared" si="0"/>
        <v>18</v>
      </c>
      <c r="I17" s="13">
        <f t="shared" si="0"/>
        <v>16694400</v>
      </c>
      <c r="J17" s="24">
        <f t="shared" si="0"/>
        <v>20</v>
      </c>
      <c r="K17" s="13">
        <f t="shared" si="0"/>
        <v>20518900</v>
      </c>
    </row>
    <row r="18" spans="1:11" ht="22.5" customHeight="1" x14ac:dyDescent="0.3">
      <c r="A18" s="8" t="s">
        <v>21</v>
      </c>
      <c r="B18" s="21"/>
      <c r="C18" s="19"/>
      <c r="D18" s="23"/>
      <c r="E18" s="19"/>
      <c r="F18" s="23"/>
      <c r="G18" s="19"/>
      <c r="H18" s="23"/>
      <c r="I18" s="19"/>
      <c r="J18" s="23"/>
      <c r="K18" s="19"/>
    </row>
    <row r="19" spans="1:11" x14ac:dyDescent="0.3">
      <c r="A19" s="10" t="s">
        <v>22</v>
      </c>
      <c r="B19" s="21">
        <f>4+52</f>
        <v>56</v>
      </c>
      <c r="C19" s="19">
        <f>4132600+18860800</f>
        <v>22993400</v>
      </c>
      <c r="D19" s="23">
        <f>4+37</f>
        <v>41</v>
      </c>
      <c r="E19" s="19">
        <f>2712000+18860800</f>
        <v>21572800</v>
      </c>
      <c r="F19" s="23">
        <f>6+36</f>
        <v>42</v>
      </c>
      <c r="G19" s="19">
        <f>2921500+24253800</f>
        <v>27175300</v>
      </c>
      <c r="H19" s="23">
        <f>5+33</f>
        <v>38</v>
      </c>
      <c r="I19" s="19">
        <f>2752500+23860800</f>
        <v>26613300</v>
      </c>
      <c r="J19" s="23">
        <f>2+30</f>
        <v>32</v>
      </c>
      <c r="K19" s="19">
        <f>1872500+5443000</f>
        <v>7315500</v>
      </c>
    </row>
    <row r="20" spans="1:11" ht="26.25" customHeight="1" x14ac:dyDescent="0.3">
      <c r="A20" s="10" t="s">
        <v>23</v>
      </c>
      <c r="B20" s="21">
        <v>26</v>
      </c>
      <c r="C20" s="19">
        <v>21609800</v>
      </c>
      <c r="D20" s="23">
        <f>8+25</f>
        <v>33</v>
      </c>
      <c r="E20" s="19">
        <f>14676800+67979000</f>
        <v>82655800</v>
      </c>
      <c r="F20" s="23">
        <f>3+3</f>
        <v>6</v>
      </c>
      <c r="G20" s="19">
        <f>734000+2016000</f>
        <v>2750000</v>
      </c>
      <c r="H20" s="23">
        <f>4+2</f>
        <v>6</v>
      </c>
      <c r="I20" s="19">
        <f>598000+4834000</f>
        <v>5432000</v>
      </c>
      <c r="J20" s="23">
        <f>4+2</f>
        <v>6</v>
      </c>
      <c r="K20" s="19">
        <f>619000+6795000</f>
        <v>7414000</v>
      </c>
    </row>
    <row r="21" spans="1:11" x14ac:dyDescent="0.3">
      <c r="A21" s="10" t="s">
        <v>24</v>
      </c>
      <c r="B21" s="21">
        <v>0</v>
      </c>
      <c r="C21" s="19">
        <v>0</v>
      </c>
      <c r="D21" s="23">
        <v>4</v>
      </c>
      <c r="E21" s="19">
        <v>1502900</v>
      </c>
      <c r="F21" s="23">
        <v>3</v>
      </c>
      <c r="G21" s="19">
        <v>2764000</v>
      </c>
      <c r="H21" s="23">
        <v>0</v>
      </c>
      <c r="I21" s="19">
        <v>0</v>
      </c>
      <c r="J21" s="23">
        <v>0</v>
      </c>
      <c r="K21" s="19">
        <v>0</v>
      </c>
    </row>
    <row r="22" spans="1:11" s="14" customFormat="1" x14ac:dyDescent="0.2">
      <c r="A22" s="11" t="s">
        <v>38</v>
      </c>
      <c r="B22" s="22">
        <f>SUM(B19:B21)</f>
        <v>82</v>
      </c>
      <c r="C22" s="13">
        <f t="shared" ref="C22:K22" si="1">SUM(C19:C21)</f>
        <v>44603200</v>
      </c>
      <c r="D22" s="24">
        <f t="shared" si="1"/>
        <v>78</v>
      </c>
      <c r="E22" s="13">
        <f t="shared" si="1"/>
        <v>105731500</v>
      </c>
      <c r="F22" s="24">
        <f t="shared" si="1"/>
        <v>51</v>
      </c>
      <c r="G22" s="13">
        <f t="shared" si="1"/>
        <v>32689300</v>
      </c>
      <c r="H22" s="24">
        <f t="shared" si="1"/>
        <v>44</v>
      </c>
      <c r="I22" s="13">
        <f t="shared" si="1"/>
        <v>32045300</v>
      </c>
      <c r="J22" s="24">
        <f t="shared" si="1"/>
        <v>38</v>
      </c>
      <c r="K22" s="13">
        <f t="shared" si="1"/>
        <v>14729500</v>
      </c>
    </row>
    <row r="23" spans="1:11" x14ac:dyDescent="0.3">
      <c r="A23" s="8" t="s">
        <v>25</v>
      </c>
      <c r="B23" s="21"/>
      <c r="C23" s="19"/>
      <c r="D23" s="23"/>
      <c r="E23" s="19"/>
      <c r="F23" s="23"/>
      <c r="G23" s="19"/>
      <c r="H23" s="23"/>
      <c r="I23" s="19"/>
      <c r="J23" s="23"/>
      <c r="K23" s="19"/>
    </row>
    <row r="24" spans="1:11" x14ac:dyDescent="0.3">
      <c r="A24" s="10" t="s">
        <v>26</v>
      </c>
      <c r="B24" s="21">
        <v>7</v>
      </c>
      <c r="C24" s="19">
        <v>235000</v>
      </c>
      <c r="D24" s="23">
        <v>7</v>
      </c>
      <c r="E24" s="19">
        <v>235000</v>
      </c>
      <c r="F24" s="23">
        <v>5</v>
      </c>
      <c r="G24" s="19">
        <v>185000</v>
      </c>
      <c r="H24" s="23">
        <v>5</v>
      </c>
      <c r="I24" s="19">
        <v>185000</v>
      </c>
      <c r="J24" s="23">
        <v>4</v>
      </c>
      <c r="K24" s="19">
        <v>165000</v>
      </c>
    </row>
    <row r="25" spans="1:11" x14ac:dyDescent="0.3">
      <c r="A25" s="10" t="s">
        <v>27</v>
      </c>
      <c r="B25" s="21">
        <v>1</v>
      </c>
      <c r="C25" s="19">
        <v>100000</v>
      </c>
      <c r="D25" s="23">
        <v>1</v>
      </c>
      <c r="E25" s="19">
        <v>100000</v>
      </c>
      <c r="F25" s="23">
        <v>0</v>
      </c>
      <c r="G25" s="19"/>
      <c r="H25" s="23">
        <v>0</v>
      </c>
      <c r="I25" s="19"/>
      <c r="J25" s="23">
        <v>0</v>
      </c>
      <c r="K25" s="19"/>
    </row>
    <row r="26" spans="1:11" ht="21.75" customHeight="1" x14ac:dyDescent="0.3">
      <c r="A26" s="15" t="s">
        <v>28</v>
      </c>
      <c r="B26" s="21">
        <v>0</v>
      </c>
      <c r="C26" s="19"/>
      <c r="D26" s="23">
        <v>1</v>
      </c>
      <c r="E26" s="19">
        <v>294800</v>
      </c>
      <c r="F26" s="23">
        <v>1</v>
      </c>
      <c r="G26" s="19">
        <v>257000</v>
      </c>
      <c r="H26" s="23">
        <v>0</v>
      </c>
      <c r="I26" s="19">
        <v>0</v>
      </c>
      <c r="J26" s="23">
        <v>0</v>
      </c>
      <c r="K26" s="19">
        <v>0</v>
      </c>
    </row>
    <row r="27" spans="1:11" s="14" customFormat="1" x14ac:dyDescent="0.2">
      <c r="A27" s="11" t="s">
        <v>38</v>
      </c>
      <c r="B27" s="22">
        <f>SUM(B24:B26)</f>
        <v>8</v>
      </c>
      <c r="C27" s="13">
        <f t="shared" ref="C27:K27" si="2">SUM(C24:C26)</f>
        <v>335000</v>
      </c>
      <c r="D27" s="24">
        <f t="shared" si="2"/>
        <v>9</v>
      </c>
      <c r="E27" s="13">
        <f t="shared" si="2"/>
        <v>629800</v>
      </c>
      <c r="F27" s="24">
        <f t="shared" si="2"/>
        <v>6</v>
      </c>
      <c r="G27" s="13">
        <f t="shared" si="2"/>
        <v>442000</v>
      </c>
      <c r="H27" s="24">
        <f t="shared" si="2"/>
        <v>5</v>
      </c>
      <c r="I27" s="13">
        <f t="shared" si="2"/>
        <v>185000</v>
      </c>
      <c r="J27" s="24">
        <f t="shared" si="2"/>
        <v>4</v>
      </c>
      <c r="K27" s="13">
        <f t="shared" si="2"/>
        <v>165000</v>
      </c>
    </row>
    <row r="28" spans="1:11" ht="45.75" customHeight="1" x14ac:dyDescent="0.3">
      <c r="A28" s="8" t="s">
        <v>29</v>
      </c>
      <c r="B28" s="21"/>
      <c r="C28" s="19"/>
      <c r="D28" s="23"/>
      <c r="E28" s="19"/>
      <c r="F28" s="23"/>
      <c r="G28" s="19"/>
      <c r="H28" s="23"/>
      <c r="I28" s="19"/>
      <c r="J28" s="23"/>
      <c r="K28" s="19"/>
    </row>
    <row r="29" spans="1:11" x14ac:dyDescent="0.3">
      <c r="A29" s="10" t="s">
        <v>30</v>
      </c>
      <c r="B29" s="21">
        <v>4</v>
      </c>
      <c r="C29" s="9">
        <v>3110000</v>
      </c>
      <c r="D29" s="21">
        <v>5</v>
      </c>
      <c r="E29" s="9">
        <v>8110000</v>
      </c>
      <c r="F29" s="21">
        <v>3</v>
      </c>
      <c r="G29" s="9">
        <v>3100000</v>
      </c>
      <c r="H29" s="21">
        <v>3</v>
      </c>
      <c r="I29" s="9">
        <v>3100000</v>
      </c>
      <c r="J29" s="21">
        <v>3</v>
      </c>
      <c r="K29" s="9">
        <v>8100000</v>
      </c>
    </row>
    <row r="30" spans="1:11" ht="37.5" x14ac:dyDescent="0.3">
      <c r="A30" s="10" t="s">
        <v>31</v>
      </c>
      <c r="B30" s="21">
        <v>7</v>
      </c>
      <c r="C30" s="9">
        <v>795000</v>
      </c>
      <c r="D30" s="21">
        <v>8</v>
      </c>
      <c r="E30" s="9">
        <v>1096000</v>
      </c>
      <c r="F30" s="21">
        <v>6</v>
      </c>
      <c r="G30" s="9">
        <v>533000</v>
      </c>
      <c r="H30" s="21">
        <v>6</v>
      </c>
      <c r="I30" s="9">
        <v>533000</v>
      </c>
      <c r="J30" s="21">
        <v>7</v>
      </c>
      <c r="K30" s="9">
        <v>833000</v>
      </c>
    </row>
    <row r="31" spans="1:11" s="14" customFormat="1" x14ac:dyDescent="0.2">
      <c r="A31" s="11" t="s">
        <v>38</v>
      </c>
      <c r="B31" s="22">
        <f>SUM(B29:B30)</f>
        <v>11</v>
      </c>
      <c r="C31" s="12">
        <f t="shared" ref="C31:K31" si="3">SUM(C29:C30)</f>
        <v>3905000</v>
      </c>
      <c r="D31" s="22">
        <f t="shared" si="3"/>
        <v>13</v>
      </c>
      <c r="E31" s="12">
        <f t="shared" si="3"/>
        <v>9206000</v>
      </c>
      <c r="F31" s="22">
        <f t="shared" si="3"/>
        <v>9</v>
      </c>
      <c r="G31" s="12">
        <f t="shared" si="3"/>
        <v>3633000</v>
      </c>
      <c r="H31" s="22">
        <f t="shared" si="3"/>
        <v>9</v>
      </c>
      <c r="I31" s="12">
        <f t="shared" si="3"/>
        <v>3633000</v>
      </c>
      <c r="J31" s="22">
        <f t="shared" si="3"/>
        <v>10</v>
      </c>
      <c r="K31" s="12">
        <f t="shared" si="3"/>
        <v>8933000</v>
      </c>
    </row>
    <row r="32" spans="1:11" ht="37.5" x14ac:dyDescent="0.3">
      <c r="A32" s="8" t="s">
        <v>32</v>
      </c>
      <c r="B32" s="21"/>
      <c r="C32" s="9"/>
      <c r="D32" s="21"/>
      <c r="E32" s="9"/>
      <c r="F32" s="21"/>
      <c r="G32" s="9"/>
      <c r="H32" s="21"/>
      <c r="I32" s="9"/>
      <c r="J32" s="21"/>
      <c r="K32" s="9"/>
    </row>
    <row r="33" spans="1:12" x14ac:dyDescent="0.3">
      <c r="A33" s="10" t="s">
        <v>33</v>
      </c>
      <c r="B33" s="21">
        <v>5</v>
      </c>
      <c r="C33" s="9">
        <v>853000</v>
      </c>
      <c r="D33" s="21">
        <f>2+4</f>
        <v>6</v>
      </c>
      <c r="E33" s="9">
        <f>805000+346600</f>
        <v>1151600</v>
      </c>
      <c r="F33" s="21">
        <f>2+3</f>
        <v>5</v>
      </c>
      <c r="G33" s="9">
        <f>430000+346600</f>
        <v>776600</v>
      </c>
      <c r="H33" s="21">
        <v>3</v>
      </c>
      <c r="I33" s="9">
        <v>430000</v>
      </c>
      <c r="J33" s="21">
        <v>4</v>
      </c>
      <c r="K33" s="9">
        <v>834000</v>
      </c>
    </row>
    <row r="34" spans="1:12" x14ac:dyDescent="0.3">
      <c r="A34" s="10" t="s">
        <v>34</v>
      </c>
      <c r="B34" s="21">
        <v>2</v>
      </c>
      <c r="C34" s="9">
        <v>110000</v>
      </c>
      <c r="D34" s="21">
        <v>2</v>
      </c>
      <c r="E34" s="9">
        <v>110000</v>
      </c>
      <c r="F34" s="21">
        <v>12</v>
      </c>
      <c r="G34" s="9">
        <v>560000</v>
      </c>
      <c r="H34" s="21">
        <v>14</v>
      </c>
      <c r="I34" s="9">
        <v>560000</v>
      </c>
      <c r="J34" s="21">
        <v>16</v>
      </c>
      <c r="K34" s="9">
        <v>560000</v>
      </c>
    </row>
    <row r="35" spans="1:12" x14ac:dyDescent="0.3">
      <c r="A35" s="10" t="s">
        <v>35</v>
      </c>
      <c r="B35" s="21">
        <v>2</v>
      </c>
      <c r="C35" s="9">
        <v>20000</v>
      </c>
      <c r="D35" s="21">
        <v>2</v>
      </c>
      <c r="E35" s="9">
        <v>20000</v>
      </c>
      <c r="F35" s="21">
        <v>1</v>
      </c>
      <c r="G35" s="9">
        <v>10000</v>
      </c>
      <c r="H35" s="21">
        <v>1</v>
      </c>
      <c r="I35" s="9">
        <v>10000</v>
      </c>
      <c r="J35" s="21">
        <v>1</v>
      </c>
      <c r="K35" s="9">
        <v>10000</v>
      </c>
    </row>
    <row r="36" spans="1:12" s="14" customFormat="1" x14ac:dyDescent="0.2">
      <c r="A36" s="11" t="s">
        <v>38</v>
      </c>
      <c r="B36" s="22">
        <f>SUM(B33:B35)</f>
        <v>9</v>
      </c>
      <c r="C36" s="12">
        <f t="shared" ref="C36:K36" si="4">SUM(C33:C35)</f>
        <v>983000</v>
      </c>
      <c r="D36" s="22">
        <f t="shared" si="4"/>
        <v>10</v>
      </c>
      <c r="E36" s="12">
        <f t="shared" si="4"/>
        <v>1281600</v>
      </c>
      <c r="F36" s="22">
        <f t="shared" si="4"/>
        <v>18</v>
      </c>
      <c r="G36" s="12">
        <f t="shared" si="4"/>
        <v>1346600</v>
      </c>
      <c r="H36" s="22">
        <f t="shared" si="4"/>
        <v>18</v>
      </c>
      <c r="I36" s="12">
        <f t="shared" si="4"/>
        <v>1000000</v>
      </c>
      <c r="J36" s="22">
        <f t="shared" si="4"/>
        <v>21</v>
      </c>
      <c r="K36" s="12">
        <f t="shared" si="4"/>
        <v>1404000</v>
      </c>
    </row>
    <row r="37" spans="1:12" ht="51" customHeight="1" x14ac:dyDescent="0.3">
      <c r="A37" s="8" t="s">
        <v>41</v>
      </c>
      <c r="B37" s="21"/>
      <c r="C37" s="9"/>
      <c r="D37" s="21"/>
      <c r="E37" s="9"/>
      <c r="F37" s="21"/>
      <c r="G37" s="9"/>
      <c r="H37" s="21"/>
      <c r="I37" s="9"/>
      <c r="J37" s="21"/>
      <c r="K37" s="9"/>
    </row>
    <row r="38" spans="1:12" x14ac:dyDescent="0.3">
      <c r="A38" s="10" t="s">
        <v>36</v>
      </c>
      <c r="B38" s="21">
        <v>4</v>
      </c>
      <c r="C38" s="9">
        <v>90000</v>
      </c>
      <c r="D38" s="21">
        <v>4</v>
      </c>
      <c r="E38" s="9">
        <v>90000</v>
      </c>
      <c r="F38" s="21">
        <v>3</v>
      </c>
      <c r="G38" s="9">
        <v>120000</v>
      </c>
      <c r="H38" s="21">
        <v>3</v>
      </c>
      <c r="I38" s="9">
        <v>120000</v>
      </c>
      <c r="J38" s="21">
        <v>3</v>
      </c>
      <c r="K38" s="9">
        <v>120000</v>
      </c>
    </row>
    <row r="39" spans="1:12" x14ac:dyDescent="0.3">
      <c r="A39" s="10" t="s">
        <v>37</v>
      </c>
      <c r="B39" s="21">
        <v>50</v>
      </c>
      <c r="C39" s="9">
        <v>890000</v>
      </c>
      <c r="D39" s="21">
        <v>53</v>
      </c>
      <c r="E39" s="9">
        <v>1357990</v>
      </c>
      <c r="F39" s="21">
        <v>47</v>
      </c>
      <c r="G39" s="9">
        <v>1543350</v>
      </c>
      <c r="H39" s="21">
        <v>47</v>
      </c>
      <c r="I39" s="9">
        <v>1443350</v>
      </c>
      <c r="J39" s="21">
        <v>47</v>
      </c>
      <c r="K39" s="9">
        <v>1393350</v>
      </c>
    </row>
    <row r="40" spans="1:12" s="16" customFormat="1" x14ac:dyDescent="0.2">
      <c r="A40" s="11" t="s">
        <v>38</v>
      </c>
      <c r="B40" s="22">
        <f>SUM(B38:B39)</f>
        <v>54</v>
      </c>
      <c r="C40" s="12">
        <f t="shared" ref="C40:K40" si="5">SUM(C38:C39)</f>
        <v>980000</v>
      </c>
      <c r="D40" s="22">
        <f t="shared" si="5"/>
        <v>57</v>
      </c>
      <c r="E40" s="12">
        <f t="shared" si="5"/>
        <v>1447990</v>
      </c>
      <c r="F40" s="22">
        <f t="shared" si="5"/>
        <v>50</v>
      </c>
      <c r="G40" s="12">
        <f t="shared" si="5"/>
        <v>1663350</v>
      </c>
      <c r="H40" s="22">
        <f t="shared" si="5"/>
        <v>50</v>
      </c>
      <c r="I40" s="12">
        <f t="shared" si="5"/>
        <v>1563350</v>
      </c>
      <c r="J40" s="22">
        <f t="shared" si="5"/>
        <v>50</v>
      </c>
      <c r="K40" s="12">
        <f t="shared" si="5"/>
        <v>1513350</v>
      </c>
    </row>
    <row r="41" spans="1:12" x14ac:dyDescent="0.3">
      <c r="A41" s="17" t="s">
        <v>39</v>
      </c>
      <c r="B41" s="22">
        <f>+B40+B36+B31+B27+B22+B17</f>
        <v>215</v>
      </c>
      <c r="C41" s="18">
        <f t="shared" ref="C41:K41" si="6">+C40+C36+C31+C27+C22+C17</f>
        <v>68484700</v>
      </c>
      <c r="D41" s="24">
        <f t="shared" si="6"/>
        <v>209</v>
      </c>
      <c r="E41" s="18">
        <f t="shared" si="6"/>
        <v>138049330</v>
      </c>
      <c r="F41" s="22">
        <f t="shared" si="6"/>
        <v>154</v>
      </c>
      <c r="G41" s="18">
        <f t="shared" si="6"/>
        <v>56577650</v>
      </c>
      <c r="H41" s="24">
        <f t="shared" si="6"/>
        <v>144</v>
      </c>
      <c r="I41" s="18">
        <f t="shared" si="6"/>
        <v>55121050</v>
      </c>
      <c r="J41" s="24">
        <f t="shared" si="6"/>
        <v>143</v>
      </c>
      <c r="K41" s="18">
        <f t="shared" si="6"/>
        <v>47263750</v>
      </c>
      <c r="L41" s="4"/>
    </row>
  </sheetData>
  <mergeCells count="16">
    <mergeCell ref="A1:B1"/>
    <mergeCell ref="H6:I6"/>
    <mergeCell ref="J6:K6"/>
    <mergeCell ref="H7:H8"/>
    <mergeCell ref="J7:J8"/>
    <mergeCell ref="B6:C6"/>
    <mergeCell ref="B7:B8"/>
    <mergeCell ref="D6:E6"/>
    <mergeCell ref="F6:G6"/>
    <mergeCell ref="D7:D8"/>
    <mergeCell ref="F7:F8"/>
    <mergeCell ref="J2:K2"/>
    <mergeCell ref="A3:K3"/>
    <mergeCell ref="A4:K4"/>
    <mergeCell ref="A5:K5"/>
    <mergeCell ref="A6:A8"/>
  </mergeCells>
  <pageMargins left="0.31496062992125984" right="0.31496062992125984" top="0.74803149606299213" bottom="0.35433070866141736" header="0.31496062992125984" footer="0.31496062992125984"/>
  <pageSetup orientation="landscape" horizontalDpi="0" verticalDpi="0" r:id="rId1"/>
  <headerFooter>
    <oddHeader>&amp;C&amp;"TH SarabunIT๙,ตัวหนา"&amp;16 58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Layout" zoomScaleNormal="100" workbookViewId="0">
      <selection activeCell="O19" sqref="O19"/>
    </sheetView>
  </sheetViews>
  <sheetFormatPr defaultRowHeight="20.25" x14ac:dyDescent="0.3"/>
  <cols>
    <col min="1" max="1" width="28.875" style="28" customWidth="1"/>
    <col min="2" max="2" width="7.5" style="26" customWidth="1"/>
    <col min="3" max="3" width="11.375" style="25" customWidth="1"/>
    <col min="4" max="4" width="7.5" style="26" customWidth="1"/>
    <col min="5" max="5" width="11.375" style="25" customWidth="1"/>
    <col min="6" max="6" width="7.5" style="26" customWidth="1"/>
    <col min="7" max="7" width="11.375" style="25" customWidth="1"/>
    <col min="8" max="8" width="7.5" style="26" customWidth="1"/>
    <col min="9" max="9" width="11.375" style="25" customWidth="1"/>
    <col min="10" max="10" width="7.5" style="26" customWidth="1"/>
    <col min="11" max="11" width="11.375" style="25" customWidth="1"/>
    <col min="12" max="16384" width="9" style="27"/>
  </cols>
  <sheetData>
    <row r="1" spans="1:11" ht="21" thickBot="1" x14ac:dyDescent="0.35">
      <c r="A1" s="68" t="s">
        <v>0</v>
      </c>
      <c r="B1" s="68"/>
    </row>
    <row r="2" spans="1:11" ht="21" thickBot="1" x14ac:dyDescent="0.35">
      <c r="J2" s="77" t="s">
        <v>13</v>
      </c>
      <c r="K2" s="78"/>
    </row>
    <row r="3" spans="1:11" x14ac:dyDescent="0.3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x14ac:dyDescent="0.3">
      <c r="A4" s="68" t="s">
        <v>42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3">
      <c r="A5" s="68" t="s">
        <v>3</v>
      </c>
      <c r="B5" s="68"/>
      <c r="C5" s="68"/>
      <c r="D5" s="68"/>
      <c r="E5" s="68"/>
      <c r="F5" s="68"/>
      <c r="G5" s="68"/>
      <c r="H5" s="68"/>
      <c r="I5" s="68"/>
      <c r="J5" s="68"/>
      <c r="K5" s="68"/>
    </row>
    <row r="6" spans="1:11" x14ac:dyDescent="0.3">
      <c r="A6" s="75" t="s">
        <v>4</v>
      </c>
      <c r="B6" s="76" t="s">
        <v>5</v>
      </c>
      <c r="C6" s="76"/>
      <c r="D6" s="76" t="s">
        <v>9</v>
      </c>
      <c r="E6" s="76"/>
      <c r="F6" s="76" t="s">
        <v>10</v>
      </c>
      <c r="G6" s="76"/>
      <c r="H6" s="76" t="s">
        <v>11</v>
      </c>
      <c r="I6" s="76"/>
      <c r="J6" s="76" t="s">
        <v>12</v>
      </c>
      <c r="K6" s="76"/>
    </row>
    <row r="7" spans="1:11" s="30" customFormat="1" x14ac:dyDescent="0.2">
      <c r="A7" s="75"/>
      <c r="B7" s="79" t="s">
        <v>6</v>
      </c>
      <c r="C7" s="29" t="s">
        <v>7</v>
      </c>
      <c r="D7" s="79" t="s">
        <v>6</v>
      </c>
      <c r="E7" s="29" t="s">
        <v>7</v>
      </c>
      <c r="F7" s="79" t="s">
        <v>6</v>
      </c>
      <c r="G7" s="29" t="s">
        <v>7</v>
      </c>
      <c r="H7" s="79" t="s">
        <v>6</v>
      </c>
      <c r="I7" s="29" t="s">
        <v>7</v>
      </c>
      <c r="J7" s="79" t="s">
        <v>6</v>
      </c>
      <c r="K7" s="29" t="s">
        <v>7</v>
      </c>
    </row>
    <row r="8" spans="1:11" s="30" customFormat="1" x14ac:dyDescent="0.2">
      <c r="A8" s="75"/>
      <c r="B8" s="79"/>
      <c r="C8" s="31" t="s">
        <v>8</v>
      </c>
      <c r="D8" s="79"/>
      <c r="E8" s="31" t="s">
        <v>8</v>
      </c>
      <c r="F8" s="79"/>
      <c r="G8" s="31" t="s">
        <v>8</v>
      </c>
      <c r="H8" s="79"/>
      <c r="I8" s="31" t="s">
        <v>8</v>
      </c>
      <c r="J8" s="79"/>
      <c r="K8" s="31" t="s">
        <v>8</v>
      </c>
    </row>
    <row r="9" spans="1:11" ht="37.5" x14ac:dyDescent="0.3">
      <c r="A9" s="32" t="s">
        <v>14</v>
      </c>
      <c r="B9" s="33"/>
      <c r="C9" s="34"/>
      <c r="D9" s="33"/>
      <c r="E9" s="34"/>
      <c r="F9" s="33"/>
      <c r="G9" s="34"/>
      <c r="H9" s="33"/>
      <c r="I9" s="34"/>
      <c r="J9" s="33"/>
      <c r="K9" s="34"/>
    </row>
    <row r="10" spans="1:11" x14ac:dyDescent="0.3">
      <c r="A10" s="15" t="s">
        <v>15</v>
      </c>
      <c r="B10" s="33">
        <v>2</v>
      </c>
      <c r="C10" s="35">
        <v>15650000</v>
      </c>
      <c r="D10" s="36">
        <v>3</v>
      </c>
      <c r="E10" s="35">
        <f>15750000+2200000</f>
        <v>17950000</v>
      </c>
      <c r="F10" s="36">
        <v>2</v>
      </c>
      <c r="G10" s="35">
        <f>15871000+4100000</f>
        <v>19971000</v>
      </c>
      <c r="H10" s="36">
        <v>2</v>
      </c>
      <c r="I10" s="35">
        <f>16176000+5800000</f>
        <v>21976000</v>
      </c>
      <c r="J10" s="36">
        <v>2</v>
      </c>
      <c r="K10" s="35">
        <f>17181000+6800000</f>
        <v>23981000</v>
      </c>
    </row>
    <row r="11" spans="1:11" ht="24.75" customHeight="1" x14ac:dyDescent="0.3">
      <c r="A11" s="15" t="s">
        <v>16</v>
      </c>
      <c r="B11" s="33">
        <v>13</v>
      </c>
      <c r="C11" s="35">
        <v>1025000</v>
      </c>
      <c r="D11" s="36">
        <f>1+19</f>
        <v>20</v>
      </c>
      <c r="E11" s="35">
        <f>1910500+998000</f>
        <v>2908500</v>
      </c>
      <c r="F11" s="36">
        <v>10</v>
      </c>
      <c r="G11" s="35">
        <v>554000</v>
      </c>
      <c r="H11" s="36">
        <v>7</v>
      </c>
      <c r="I11" s="35">
        <v>140000</v>
      </c>
      <c r="J11" s="36">
        <v>7</v>
      </c>
      <c r="K11" s="35">
        <v>170000</v>
      </c>
    </row>
    <row r="12" spans="1:11" x14ac:dyDescent="0.3">
      <c r="A12" s="15" t="s">
        <v>40</v>
      </c>
      <c r="B12" s="33">
        <v>2</v>
      </c>
      <c r="C12" s="35">
        <v>60000</v>
      </c>
      <c r="D12" s="36">
        <v>5</v>
      </c>
      <c r="E12" s="35">
        <v>209940</v>
      </c>
      <c r="F12" s="36">
        <v>3</v>
      </c>
      <c r="G12" s="35">
        <v>171000</v>
      </c>
      <c r="H12" s="36">
        <v>4</v>
      </c>
      <c r="I12" s="35">
        <v>171000</v>
      </c>
      <c r="J12" s="36">
        <v>6</v>
      </c>
      <c r="K12" s="35">
        <v>2960500</v>
      </c>
    </row>
    <row r="13" spans="1:11" x14ac:dyDescent="0.3">
      <c r="A13" s="15" t="s">
        <v>17</v>
      </c>
      <c r="B13" s="33">
        <v>31</v>
      </c>
      <c r="C13" s="35">
        <v>438500</v>
      </c>
      <c r="D13" s="36">
        <v>11</v>
      </c>
      <c r="E13" s="35">
        <v>379000</v>
      </c>
      <c r="F13" s="36">
        <v>4</v>
      </c>
      <c r="G13" s="35">
        <v>192400</v>
      </c>
      <c r="H13" s="36">
        <v>4</v>
      </c>
      <c r="I13" s="35">
        <v>192400</v>
      </c>
      <c r="J13" s="36">
        <v>4</v>
      </c>
      <c r="K13" s="35">
        <v>192400</v>
      </c>
    </row>
    <row r="14" spans="1:11" x14ac:dyDescent="0.3">
      <c r="A14" s="15" t="s">
        <v>18</v>
      </c>
      <c r="B14" s="33">
        <v>1</v>
      </c>
      <c r="C14" s="35">
        <v>5000</v>
      </c>
      <c r="D14" s="36">
        <v>1</v>
      </c>
      <c r="E14" s="35">
        <v>5000</v>
      </c>
      <c r="F14" s="36">
        <v>0</v>
      </c>
      <c r="G14" s="35"/>
      <c r="H14" s="36">
        <v>0</v>
      </c>
      <c r="I14" s="35"/>
      <c r="J14" s="36">
        <v>0</v>
      </c>
      <c r="K14" s="35"/>
    </row>
    <row r="15" spans="1:11" x14ac:dyDescent="0.3">
      <c r="A15" s="15" t="s">
        <v>19</v>
      </c>
      <c r="B15" s="33">
        <v>1</v>
      </c>
      <c r="C15" s="35">
        <v>50000</v>
      </c>
      <c r="D15" s="36">
        <v>1</v>
      </c>
      <c r="E15" s="35">
        <v>50000</v>
      </c>
      <c r="F15" s="36">
        <v>1</v>
      </c>
      <c r="G15" s="35">
        <v>15000</v>
      </c>
      <c r="H15" s="36">
        <v>1</v>
      </c>
      <c r="I15" s="35">
        <v>15000</v>
      </c>
      <c r="J15" s="36">
        <v>1</v>
      </c>
      <c r="K15" s="35">
        <v>15000</v>
      </c>
    </row>
    <row r="16" spans="1:11" x14ac:dyDescent="0.3">
      <c r="A16" s="15" t="s">
        <v>20</v>
      </c>
      <c r="B16" s="33">
        <v>1</v>
      </c>
      <c r="C16" s="35">
        <v>450000</v>
      </c>
      <c r="D16" s="36">
        <v>1</v>
      </c>
      <c r="E16" s="35">
        <v>450000</v>
      </c>
      <c r="F16" s="36">
        <v>0</v>
      </c>
      <c r="G16" s="35"/>
      <c r="H16" s="36">
        <v>0</v>
      </c>
      <c r="I16" s="35"/>
      <c r="J16" s="36">
        <v>0</v>
      </c>
      <c r="K16" s="35"/>
    </row>
    <row r="17" spans="1:11" s="41" customFormat="1" x14ac:dyDescent="0.2">
      <c r="A17" s="37" t="s">
        <v>38</v>
      </c>
      <c r="B17" s="38">
        <f>+B10+B11+B12+B13+B14+B15+B16</f>
        <v>51</v>
      </c>
      <c r="C17" s="39">
        <f>SUM(C10:C16)</f>
        <v>17678500</v>
      </c>
      <c r="D17" s="40">
        <f t="shared" ref="D17:K17" si="0">SUM(D10:D16)</f>
        <v>42</v>
      </c>
      <c r="E17" s="39">
        <f t="shared" si="0"/>
        <v>21952440</v>
      </c>
      <c r="F17" s="40">
        <f t="shared" si="0"/>
        <v>20</v>
      </c>
      <c r="G17" s="39">
        <f t="shared" si="0"/>
        <v>20903400</v>
      </c>
      <c r="H17" s="40">
        <f t="shared" si="0"/>
        <v>18</v>
      </c>
      <c r="I17" s="39">
        <f t="shared" si="0"/>
        <v>22494400</v>
      </c>
      <c r="J17" s="40">
        <f t="shared" si="0"/>
        <v>20</v>
      </c>
      <c r="K17" s="39">
        <f t="shared" si="0"/>
        <v>27318900</v>
      </c>
    </row>
    <row r="18" spans="1:11" ht="22.5" customHeight="1" x14ac:dyDescent="0.3">
      <c r="A18" s="32" t="s">
        <v>21</v>
      </c>
      <c r="B18" s="33"/>
      <c r="C18" s="35"/>
      <c r="D18" s="36"/>
      <c r="E18" s="35"/>
      <c r="F18" s="36"/>
      <c r="G18" s="35"/>
      <c r="H18" s="36"/>
      <c r="I18" s="35"/>
      <c r="J18" s="36"/>
      <c r="K18" s="35"/>
    </row>
    <row r="19" spans="1:11" x14ac:dyDescent="0.3">
      <c r="A19" s="15" t="s">
        <v>22</v>
      </c>
      <c r="B19" s="33">
        <f>4+52</f>
        <v>56</v>
      </c>
      <c r="C19" s="35">
        <f>4132600+18860800</f>
        <v>22993400</v>
      </c>
      <c r="D19" s="36">
        <f>4+37</f>
        <v>41</v>
      </c>
      <c r="E19" s="35">
        <f>2712000+18860800</f>
        <v>21572800</v>
      </c>
      <c r="F19" s="36">
        <f>6+36</f>
        <v>42</v>
      </c>
      <c r="G19" s="35">
        <f>2921500+24253800</f>
        <v>27175300</v>
      </c>
      <c r="H19" s="36">
        <f>5+33</f>
        <v>38</v>
      </c>
      <c r="I19" s="35">
        <f>2752500+23860800</f>
        <v>26613300</v>
      </c>
      <c r="J19" s="36">
        <f>2+30</f>
        <v>32</v>
      </c>
      <c r="K19" s="35">
        <f>1872500+5443000</f>
        <v>7315500</v>
      </c>
    </row>
    <row r="20" spans="1:11" ht="26.25" customHeight="1" x14ac:dyDescent="0.3">
      <c r="A20" s="15" t="s">
        <v>23</v>
      </c>
      <c r="B20" s="33">
        <v>26</v>
      </c>
      <c r="C20" s="35">
        <v>21609800</v>
      </c>
      <c r="D20" s="36">
        <f>8+25</f>
        <v>33</v>
      </c>
      <c r="E20" s="35">
        <f>14676800+67979000</f>
        <v>82655800</v>
      </c>
      <c r="F20" s="36">
        <f>3+3</f>
        <v>6</v>
      </c>
      <c r="G20" s="35">
        <f>734000+2016000</f>
        <v>2750000</v>
      </c>
      <c r="H20" s="36">
        <f>4+2</f>
        <v>6</v>
      </c>
      <c r="I20" s="35">
        <f>598000+4834000</f>
        <v>5432000</v>
      </c>
      <c r="J20" s="36">
        <f>4+2</f>
        <v>6</v>
      </c>
      <c r="K20" s="35">
        <f>619000+6795000</f>
        <v>7414000</v>
      </c>
    </row>
    <row r="21" spans="1:11" x14ac:dyDescent="0.3">
      <c r="A21" s="15" t="s">
        <v>24</v>
      </c>
      <c r="B21" s="33">
        <v>0</v>
      </c>
      <c r="C21" s="35">
        <v>0</v>
      </c>
      <c r="D21" s="36">
        <v>4</v>
      </c>
      <c r="E21" s="35">
        <v>1502900</v>
      </c>
      <c r="F21" s="36">
        <v>3</v>
      </c>
      <c r="G21" s="35">
        <v>2764000</v>
      </c>
      <c r="H21" s="36">
        <v>0</v>
      </c>
      <c r="I21" s="35">
        <v>0</v>
      </c>
      <c r="J21" s="36">
        <v>0</v>
      </c>
      <c r="K21" s="35">
        <v>0</v>
      </c>
    </row>
    <row r="22" spans="1:11" s="41" customFormat="1" x14ac:dyDescent="0.2">
      <c r="A22" s="37" t="s">
        <v>38</v>
      </c>
      <c r="B22" s="38">
        <f>SUM(B19:B21)</f>
        <v>82</v>
      </c>
      <c r="C22" s="39">
        <f t="shared" ref="C22:K22" si="1">SUM(C19:C21)</f>
        <v>44603200</v>
      </c>
      <c r="D22" s="40">
        <f t="shared" si="1"/>
        <v>78</v>
      </c>
      <c r="E22" s="39">
        <f t="shared" si="1"/>
        <v>105731500</v>
      </c>
      <c r="F22" s="40">
        <f t="shared" si="1"/>
        <v>51</v>
      </c>
      <c r="G22" s="39">
        <f t="shared" si="1"/>
        <v>32689300</v>
      </c>
      <c r="H22" s="40">
        <f t="shared" si="1"/>
        <v>44</v>
      </c>
      <c r="I22" s="39">
        <f t="shared" si="1"/>
        <v>32045300</v>
      </c>
      <c r="J22" s="40">
        <f t="shared" si="1"/>
        <v>38</v>
      </c>
      <c r="K22" s="39">
        <f t="shared" si="1"/>
        <v>14729500</v>
      </c>
    </row>
    <row r="23" spans="1:11" x14ac:dyDescent="0.3">
      <c r="A23" s="32" t="s">
        <v>25</v>
      </c>
      <c r="B23" s="33"/>
      <c r="C23" s="35"/>
      <c r="D23" s="36"/>
      <c r="E23" s="35"/>
      <c r="F23" s="36"/>
      <c r="G23" s="35"/>
      <c r="H23" s="36"/>
      <c r="I23" s="35"/>
      <c r="J23" s="36"/>
      <c r="K23" s="35"/>
    </row>
    <row r="24" spans="1:11" x14ac:dyDescent="0.3">
      <c r="A24" s="15" t="s">
        <v>26</v>
      </c>
      <c r="B24" s="33">
        <v>7</v>
      </c>
      <c r="C24" s="35">
        <v>235000</v>
      </c>
      <c r="D24" s="36">
        <v>7</v>
      </c>
      <c r="E24" s="35">
        <v>235000</v>
      </c>
      <c r="F24" s="36">
        <v>5</v>
      </c>
      <c r="G24" s="35">
        <v>185000</v>
      </c>
      <c r="H24" s="36">
        <v>5</v>
      </c>
      <c r="I24" s="35">
        <v>185000</v>
      </c>
      <c r="J24" s="36">
        <v>4</v>
      </c>
      <c r="K24" s="35">
        <v>165000</v>
      </c>
    </row>
    <row r="25" spans="1:11" x14ac:dyDescent="0.3">
      <c r="A25" s="15" t="s">
        <v>27</v>
      </c>
      <c r="B25" s="33">
        <v>1</v>
      </c>
      <c r="C25" s="35">
        <v>100000</v>
      </c>
      <c r="D25" s="36">
        <v>1</v>
      </c>
      <c r="E25" s="35">
        <v>100000</v>
      </c>
      <c r="F25" s="36">
        <v>0</v>
      </c>
      <c r="G25" s="35"/>
      <c r="H25" s="36">
        <v>0</v>
      </c>
      <c r="I25" s="35"/>
      <c r="J25" s="36">
        <v>0</v>
      </c>
      <c r="K25" s="35"/>
    </row>
    <row r="26" spans="1:11" ht="21.75" customHeight="1" x14ac:dyDescent="0.3">
      <c r="A26" s="15" t="s">
        <v>28</v>
      </c>
      <c r="B26" s="33">
        <v>0</v>
      </c>
      <c r="C26" s="35"/>
      <c r="D26" s="36">
        <v>1</v>
      </c>
      <c r="E26" s="35">
        <v>294800</v>
      </c>
      <c r="F26" s="36">
        <v>1</v>
      </c>
      <c r="G26" s="35">
        <v>257000</v>
      </c>
      <c r="H26" s="36">
        <v>0</v>
      </c>
      <c r="I26" s="35">
        <v>0</v>
      </c>
      <c r="J26" s="36">
        <v>0</v>
      </c>
      <c r="K26" s="35">
        <v>0</v>
      </c>
    </row>
    <row r="27" spans="1:11" s="41" customFormat="1" x14ac:dyDescent="0.2">
      <c r="A27" s="37" t="s">
        <v>38</v>
      </c>
      <c r="B27" s="38">
        <f>SUM(B24:B26)</f>
        <v>8</v>
      </c>
      <c r="C27" s="39">
        <f t="shared" ref="C27:K27" si="2">SUM(C24:C26)</f>
        <v>335000</v>
      </c>
      <c r="D27" s="40">
        <f t="shared" si="2"/>
        <v>9</v>
      </c>
      <c r="E27" s="39">
        <f t="shared" si="2"/>
        <v>629800</v>
      </c>
      <c r="F27" s="40">
        <f t="shared" si="2"/>
        <v>6</v>
      </c>
      <c r="G27" s="39">
        <f t="shared" si="2"/>
        <v>442000</v>
      </c>
      <c r="H27" s="40">
        <f t="shared" si="2"/>
        <v>5</v>
      </c>
      <c r="I27" s="39">
        <f t="shared" si="2"/>
        <v>185000</v>
      </c>
      <c r="J27" s="40">
        <f t="shared" si="2"/>
        <v>4</v>
      </c>
      <c r="K27" s="39">
        <f t="shared" si="2"/>
        <v>165000</v>
      </c>
    </row>
    <row r="28" spans="1:11" ht="45.75" customHeight="1" x14ac:dyDescent="0.3">
      <c r="A28" s="32" t="s">
        <v>29</v>
      </c>
      <c r="B28" s="33"/>
      <c r="C28" s="35"/>
      <c r="D28" s="36"/>
      <c r="E28" s="35"/>
      <c r="F28" s="36"/>
      <c r="G28" s="35"/>
      <c r="H28" s="36"/>
      <c r="I28" s="35"/>
      <c r="J28" s="36"/>
      <c r="K28" s="35"/>
    </row>
    <row r="29" spans="1:11" x14ac:dyDescent="0.3">
      <c r="A29" s="15" t="s">
        <v>30</v>
      </c>
      <c r="B29" s="33">
        <v>4</v>
      </c>
      <c r="C29" s="34">
        <v>3110000</v>
      </c>
      <c r="D29" s="33">
        <v>5</v>
      </c>
      <c r="E29" s="34">
        <v>8110000</v>
      </c>
      <c r="F29" s="33">
        <v>3</v>
      </c>
      <c r="G29" s="34">
        <v>3100000</v>
      </c>
      <c r="H29" s="33">
        <v>3</v>
      </c>
      <c r="I29" s="34">
        <v>3100000</v>
      </c>
      <c r="J29" s="33">
        <v>3</v>
      </c>
      <c r="K29" s="34">
        <v>8100000</v>
      </c>
    </row>
    <row r="30" spans="1:11" ht="37.5" x14ac:dyDescent="0.3">
      <c r="A30" s="15" t="s">
        <v>31</v>
      </c>
      <c r="B30" s="33">
        <v>7</v>
      </c>
      <c r="C30" s="34">
        <v>795000</v>
      </c>
      <c r="D30" s="33">
        <v>8</v>
      </c>
      <c r="E30" s="34">
        <v>1096000</v>
      </c>
      <c r="F30" s="33">
        <v>6</v>
      </c>
      <c r="G30" s="34">
        <v>533000</v>
      </c>
      <c r="H30" s="33">
        <v>6</v>
      </c>
      <c r="I30" s="34">
        <v>533000</v>
      </c>
      <c r="J30" s="33">
        <v>7</v>
      </c>
      <c r="K30" s="34">
        <v>833000</v>
      </c>
    </row>
    <row r="31" spans="1:11" s="41" customFormat="1" x14ac:dyDescent="0.2">
      <c r="A31" s="37" t="s">
        <v>38</v>
      </c>
      <c r="B31" s="38">
        <f>SUM(B29:B30)</f>
        <v>11</v>
      </c>
      <c r="C31" s="42">
        <f t="shared" ref="C31:K31" si="3">SUM(C29:C30)</f>
        <v>3905000</v>
      </c>
      <c r="D31" s="38">
        <f t="shared" si="3"/>
        <v>13</v>
      </c>
      <c r="E31" s="42">
        <f t="shared" si="3"/>
        <v>9206000</v>
      </c>
      <c r="F31" s="38">
        <f t="shared" si="3"/>
        <v>9</v>
      </c>
      <c r="G31" s="42">
        <f t="shared" si="3"/>
        <v>3633000</v>
      </c>
      <c r="H31" s="38">
        <f t="shared" si="3"/>
        <v>9</v>
      </c>
      <c r="I31" s="42">
        <f t="shared" si="3"/>
        <v>3633000</v>
      </c>
      <c r="J31" s="38">
        <f t="shared" si="3"/>
        <v>10</v>
      </c>
      <c r="K31" s="42">
        <f t="shared" si="3"/>
        <v>8933000</v>
      </c>
    </row>
    <row r="32" spans="1:11" ht="37.5" x14ac:dyDescent="0.3">
      <c r="A32" s="32" t="s">
        <v>32</v>
      </c>
      <c r="B32" s="33"/>
      <c r="C32" s="34"/>
      <c r="D32" s="33"/>
      <c r="E32" s="34"/>
      <c r="F32" s="33"/>
      <c r="G32" s="34"/>
      <c r="H32" s="33"/>
      <c r="I32" s="34"/>
      <c r="J32" s="33"/>
      <c r="K32" s="34"/>
    </row>
    <row r="33" spans="1:11" x14ac:dyDescent="0.3">
      <c r="A33" s="15" t="s">
        <v>33</v>
      </c>
      <c r="B33" s="33">
        <v>5</v>
      </c>
      <c r="C33" s="34">
        <v>853000</v>
      </c>
      <c r="D33" s="33">
        <f>2+4</f>
        <v>6</v>
      </c>
      <c r="E33" s="34">
        <f>805000+346600</f>
        <v>1151600</v>
      </c>
      <c r="F33" s="33">
        <f>2+3</f>
        <v>5</v>
      </c>
      <c r="G33" s="34">
        <f>430000+346600</f>
        <v>776600</v>
      </c>
      <c r="H33" s="33">
        <v>3</v>
      </c>
      <c r="I33" s="34">
        <v>430000</v>
      </c>
      <c r="J33" s="33">
        <v>4</v>
      </c>
      <c r="K33" s="34">
        <v>834000</v>
      </c>
    </row>
    <row r="34" spans="1:11" x14ac:dyDescent="0.3">
      <c r="A34" s="15" t="s">
        <v>34</v>
      </c>
      <c r="B34" s="33">
        <v>2</v>
      </c>
      <c r="C34" s="34">
        <v>110000</v>
      </c>
      <c r="D34" s="33">
        <v>2</v>
      </c>
      <c r="E34" s="34">
        <v>110000</v>
      </c>
      <c r="F34" s="33">
        <v>12</v>
      </c>
      <c r="G34" s="34">
        <v>560000</v>
      </c>
      <c r="H34" s="33">
        <v>14</v>
      </c>
      <c r="I34" s="34">
        <v>560000</v>
      </c>
      <c r="J34" s="33">
        <v>16</v>
      </c>
      <c r="K34" s="34">
        <v>560000</v>
      </c>
    </row>
    <row r="35" spans="1:11" x14ac:dyDescent="0.3">
      <c r="A35" s="15" t="s">
        <v>35</v>
      </c>
      <c r="B35" s="33">
        <v>2</v>
      </c>
      <c r="C35" s="34">
        <v>20000</v>
      </c>
      <c r="D35" s="33">
        <v>2</v>
      </c>
      <c r="E35" s="34">
        <v>20000</v>
      </c>
      <c r="F35" s="33">
        <v>1</v>
      </c>
      <c r="G35" s="34">
        <v>10000</v>
      </c>
      <c r="H35" s="33">
        <v>1</v>
      </c>
      <c r="I35" s="34">
        <v>10000</v>
      </c>
      <c r="J35" s="33">
        <v>1</v>
      </c>
      <c r="K35" s="34">
        <v>10000</v>
      </c>
    </row>
    <row r="36" spans="1:11" s="41" customFormat="1" x14ac:dyDescent="0.2">
      <c r="A36" s="37" t="s">
        <v>38</v>
      </c>
      <c r="B36" s="38">
        <f>SUM(B33:B35)</f>
        <v>9</v>
      </c>
      <c r="C36" s="42">
        <f t="shared" ref="C36:K36" si="4">SUM(C33:C35)</f>
        <v>983000</v>
      </c>
      <c r="D36" s="38">
        <f t="shared" si="4"/>
        <v>10</v>
      </c>
      <c r="E36" s="42">
        <f t="shared" si="4"/>
        <v>1281600</v>
      </c>
      <c r="F36" s="38">
        <f t="shared" si="4"/>
        <v>18</v>
      </c>
      <c r="G36" s="42">
        <f t="shared" si="4"/>
        <v>1346600</v>
      </c>
      <c r="H36" s="38">
        <f t="shared" si="4"/>
        <v>18</v>
      </c>
      <c r="I36" s="42">
        <f t="shared" si="4"/>
        <v>1000000</v>
      </c>
      <c r="J36" s="38">
        <f t="shared" si="4"/>
        <v>21</v>
      </c>
      <c r="K36" s="42">
        <f t="shared" si="4"/>
        <v>1404000</v>
      </c>
    </row>
    <row r="37" spans="1:11" ht="51" customHeight="1" x14ac:dyDescent="0.3">
      <c r="A37" s="32" t="s">
        <v>41</v>
      </c>
      <c r="B37" s="33"/>
      <c r="C37" s="34"/>
      <c r="D37" s="33"/>
      <c r="E37" s="34"/>
      <c r="F37" s="33"/>
      <c r="G37" s="34"/>
      <c r="H37" s="33"/>
      <c r="I37" s="34"/>
      <c r="J37" s="33"/>
      <c r="K37" s="34"/>
    </row>
    <row r="38" spans="1:11" x14ac:dyDescent="0.3">
      <c r="A38" s="15" t="s">
        <v>36</v>
      </c>
      <c r="B38" s="33">
        <v>4</v>
      </c>
      <c r="C38" s="34">
        <v>90000</v>
      </c>
      <c r="D38" s="33">
        <v>4</v>
      </c>
      <c r="E38" s="34">
        <v>90000</v>
      </c>
      <c r="F38" s="33">
        <v>3</v>
      </c>
      <c r="G38" s="34">
        <v>120000</v>
      </c>
      <c r="H38" s="33">
        <v>3</v>
      </c>
      <c r="I38" s="34">
        <v>120000</v>
      </c>
      <c r="J38" s="33">
        <v>3</v>
      </c>
      <c r="K38" s="34">
        <v>120000</v>
      </c>
    </row>
    <row r="39" spans="1:11" x14ac:dyDescent="0.3">
      <c r="A39" s="15" t="s">
        <v>37</v>
      </c>
      <c r="B39" s="33">
        <v>50</v>
      </c>
      <c r="C39" s="34">
        <v>890000</v>
      </c>
      <c r="D39" s="33">
        <v>53</v>
      </c>
      <c r="E39" s="34">
        <v>1357990</v>
      </c>
      <c r="F39" s="33">
        <v>47</v>
      </c>
      <c r="G39" s="34">
        <v>1543350</v>
      </c>
      <c r="H39" s="33">
        <v>47</v>
      </c>
      <c r="I39" s="34">
        <v>1443350</v>
      </c>
      <c r="J39" s="33">
        <v>47</v>
      </c>
      <c r="K39" s="34">
        <v>1393350</v>
      </c>
    </row>
    <row r="40" spans="1:11" s="43" customFormat="1" x14ac:dyDescent="0.2">
      <c r="A40" s="37" t="s">
        <v>38</v>
      </c>
      <c r="B40" s="38">
        <f>SUM(B38:B39)</f>
        <v>54</v>
      </c>
      <c r="C40" s="42">
        <f t="shared" ref="C40:K40" si="5">SUM(C38:C39)</f>
        <v>980000</v>
      </c>
      <c r="D40" s="38">
        <f t="shared" si="5"/>
        <v>57</v>
      </c>
      <c r="E40" s="42">
        <f t="shared" si="5"/>
        <v>1447990</v>
      </c>
      <c r="F40" s="38">
        <f t="shared" si="5"/>
        <v>50</v>
      </c>
      <c r="G40" s="42">
        <f t="shared" si="5"/>
        <v>1663350</v>
      </c>
      <c r="H40" s="38">
        <f t="shared" si="5"/>
        <v>50</v>
      </c>
      <c r="I40" s="42">
        <f t="shared" si="5"/>
        <v>1563350</v>
      </c>
      <c r="J40" s="38">
        <f t="shared" si="5"/>
        <v>50</v>
      </c>
      <c r="K40" s="42">
        <f t="shared" si="5"/>
        <v>1513350</v>
      </c>
    </row>
    <row r="41" spans="1:11" x14ac:dyDescent="0.3">
      <c r="A41" s="44" t="s">
        <v>39</v>
      </c>
      <c r="B41" s="38">
        <f>+B40+B36+B31+B27+B22+B17</f>
        <v>215</v>
      </c>
      <c r="C41" s="45">
        <f t="shared" ref="C41:K41" si="6">+C40+C36+C31+C27+C22+C17</f>
        <v>68484700</v>
      </c>
      <c r="D41" s="40">
        <f t="shared" si="6"/>
        <v>209</v>
      </c>
      <c r="E41" s="45">
        <f t="shared" si="6"/>
        <v>140249330</v>
      </c>
      <c r="F41" s="38">
        <f t="shared" si="6"/>
        <v>154</v>
      </c>
      <c r="G41" s="45">
        <f t="shared" si="6"/>
        <v>60677650</v>
      </c>
      <c r="H41" s="40">
        <f t="shared" si="6"/>
        <v>144</v>
      </c>
      <c r="I41" s="45">
        <f t="shared" si="6"/>
        <v>60921050</v>
      </c>
      <c r="J41" s="40">
        <f t="shared" si="6"/>
        <v>143</v>
      </c>
      <c r="K41" s="45">
        <f t="shared" si="6"/>
        <v>54063750</v>
      </c>
    </row>
  </sheetData>
  <mergeCells count="16">
    <mergeCell ref="J6:K6"/>
    <mergeCell ref="B7:B8"/>
    <mergeCell ref="D7:D8"/>
    <mergeCell ref="F7:F8"/>
    <mergeCell ref="H7:H8"/>
    <mergeCell ref="J7:J8"/>
    <mergeCell ref="A1:B1"/>
    <mergeCell ref="J2:K2"/>
    <mergeCell ref="A3:K3"/>
    <mergeCell ref="A4:K4"/>
    <mergeCell ref="A5:K5"/>
    <mergeCell ref="A6:A8"/>
    <mergeCell ref="B6:C6"/>
    <mergeCell ref="D6:E6"/>
    <mergeCell ref="F6:G6"/>
    <mergeCell ref="H6:I6"/>
  </mergeCells>
  <pageMargins left="0.31496062992125984" right="0.31496062992125984" top="0.74803149606299213" bottom="0.35433070866141736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topLeftCell="A49" zoomScaleNormal="100" workbookViewId="0">
      <selection activeCell="K54" sqref="K54"/>
    </sheetView>
  </sheetViews>
  <sheetFormatPr defaultRowHeight="20.25" x14ac:dyDescent="0.3"/>
  <cols>
    <col min="1" max="1" width="28.875" style="49" customWidth="1"/>
    <col min="2" max="2" width="7.5" style="47" customWidth="1"/>
    <col min="3" max="3" width="11.375" style="46" customWidth="1"/>
    <col min="4" max="4" width="7.5" style="47" customWidth="1"/>
    <col min="5" max="5" width="11.375" style="46" customWidth="1"/>
    <col min="6" max="6" width="7.5" style="47" customWidth="1"/>
    <col min="7" max="7" width="11.375" style="46" customWidth="1"/>
    <col min="8" max="8" width="7.5" style="47" customWidth="1"/>
    <col min="9" max="9" width="11.375" style="46" customWidth="1"/>
    <col min="10" max="10" width="7.5" style="47" customWidth="1"/>
    <col min="11" max="11" width="11.375" style="46" customWidth="1"/>
    <col min="12" max="16384" width="9" style="48"/>
  </cols>
  <sheetData>
    <row r="1" spans="1:11" ht="21" thickBot="1" x14ac:dyDescent="0.35">
      <c r="A1" s="82" t="s">
        <v>0</v>
      </c>
      <c r="B1" s="82"/>
    </row>
    <row r="2" spans="1:11" ht="21" thickBot="1" x14ac:dyDescent="0.35">
      <c r="J2" s="83" t="s">
        <v>13</v>
      </c>
      <c r="K2" s="84"/>
    </row>
    <row r="3" spans="1:11" x14ac:dyDescent="0.3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x14ac:dyDescent="0.3">
      <c r="A4" s="85" t="s">
        <v>42</v>
      </c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15" customHeight="1" x14ac:dyDescent="0.3">
      <c r="A5" s="85" t="s">
        <v>3</v>
      </c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x14ac:dyDescent="0.3">
      <c r="A6" s="80" t="s">
        <v>4</v>
      </c>
      <c r="B6" s="81" t="s">
        <v>5</v>
      </c>
      <c r="C6" s="81"/>
      <c r="D6" s="81" t="s">
        <v>9</v>
      </c>
      <c r="E6" s="81"/>
      <c r="F6" s="81" t="s">
        <v>10</v>
      </c>
      <c r="G6" s="81"/>
      <c r="H6" s="81" t="s">
        <v>11</v>
      </c>
      <c r="I6" s="81"/>
      <c r="J6" s="81" t="s">
        <v>12</v>
      </c>
      <c r="K6" s="81"/>
    </row>
    <row r="7" spans="1:11" s="50" customFormat="1" x14ac:dyDescent="0.2">
      <c r="A7" s="80"/>
      <c r="B7" s="86" t="s">
        <v>6</v>
      </c>
      <c r="C7" s="66" t="s">
        <v>7</v>
      </c>
      <c r="D7" s="86" t="s">
        <v>6</v>
      </c>
      <c r="E7" s="66" t="s">
        <v>7</v>
      </c>
      <c r="F7" s="86" t="s">
        <v>6</v>
      </c>
      <c r="G7" s="66" t="s">
        <v>7</v>
      </c>
      <c r="H7" s="86" t="s">
        <v>6</v>
      </c>
      <c r="I7" s="66" t="s">
        <v>7</v>
      </c>
      <c r="J7" s="86" t="s">
        <v>6</v>
      </c>
      <c r="K7" s="66" t="s">
        <v>7</v>
      </c>
    </row>
    <row r="8" spans="1:11" s="50" customFormat="1" x14ac:dyDescent="0.2">
      <c r="A8" s="80"/>
      <c r="B8" s="86"/>
      <c r="C8" s="67" t="s">
        <v>8</v>
      </c>
      <c r="D8" s="86"/>
      <c r="E8" s="67" t="s">
        <v>8</v>
      </c>
      <c r="F8" s="86"/>
      <c r="G8" s="67" t="s">
        <v>8</v>
      </c>
      <c r="H8" s="86"/>
      <c r="I8" s="67" t="s">
        <v>8</v>
      </c>
      <c r="J8" s="86"/>
      <c r="K8" s="67" t="s">
        <v>8</v>
      </c>
    </row>
    <row r="9" spans="1:11" ht="37.5" x14ac:dyDescent="0.3">
      <c r="A9" s="51" t="s">
        <v>14</v>
      </c>
      <c r="B9" s="52"/>
      <c r="C9" s="53"/>
      <c r="D9" s="52"/>
      <c r="E9" s="53"/>
      <c r="F9" s="52"/>
      <c r="G9" s="53"/>
      <c r="H9" s="52"/>
      <c r="I9" s="53"/>
      <c r="J9" s="52"/>
      <c r="K9" s="53"/>
    </row>
    <row r="10" spans="1:11" x14ac:dyDescent="0.3">
      <c r="A10" s="54" t="s">
        <v>15</v>
      </c>
      <c r="B10" s="52">
        <v>2</v>
      </c>
      <c r="C10" s="55">
        <v>15650000</v>
      </c>
      <c r="D10" s="56">
        <v>3</v>
      </c>
      <c r="E10" s="55">
        <f>15750000+2200000</f>
        <v>17950000</v>
      </c>
      <c r="F10" s="56">
        <v>2</v>
      </c>
      <c r="G10" s="55">
        <f>15871000+4100000</f>
        <v>19971000</v>
      </c>
      <c r="H10" s="56">
        <v>2</v>
      </c>
      <c r="I10" s="55">
        <f>16176000+5800000</f>
        <v>21976000</v>
      </c>
      <c r="J10" s="56">
        <v>2</v>
      </c>
      <c r="K10" s="55">
        <f>17181000+6800000</f>
        <v>23981000</v>
      </c>
    </row>
    <row r="11" spans="1:11" ht="24.75" customHeight="1" x14ac:dyDescent="0.3">
      <c r="A11" s="54" t="s">
        <v>16</v>
      </c>
      <c r="B11" s="52">
        <v>13</v>
      </c>
      <c r="C11" s="55">
        <v>1025000</v>
      </c>
      <c r="D11" s="56">
        <f>1+19</f>
        <v>20</v>
      </c>
      <c r="E11" s="55">
        <f>1910500+998000</f>
        <v>2908500</v>
      </c>
      <c r="F11" s="56">
        <v>10</v>
      </c>
      <c r="G11" s="55">
        <v>554000</v>
      </c>
      <c r="H11" s="56">
        <v>7</v>
      </c>
      <c r="I11" s="55">
        <v>140000</v>
      </c>
      <c r="J11" s="56">
        <v>7</v>
      </c>
      <c r="K11" s="55">
        <v>170000</v>
      </c>
    </row>
    <row r="12" spans="1:11" x14ac:dyDescent="0.3">
      <c r="A12" s="54" t="s">
        <v>40</v>
      </c>
      <c r="B12" s="52">
        <v>2</v>
      </c>
      <c r="C12" s="55">
        <v>60000</v>
      </c>
      <c r="D12" s="56">
        <v>5</v>
      </c>
      <c r="E12" s="55">
        <v>209940</v>
      </c>
      <c r="F12" s="56">
        <f>1+3</f>
        <v>4</v>
      </c>
      <c r="G12" s="55">
        <f>171000+176360</f>
        <v>347360</v>
      </c>
      <c r="H12" s="56">
        <v>4</v>
      </c>
      <c r="I12" s="55">
        <v>171000</v>
      </c>
      <c r="J12" s="56">
        <v>6</v>
      </c>
      <c r="K12" s="55">
        <v>2960500</v>
      </c>
    </row>
    <row r="13" spans="1:11" x14ac:dyDescent="0.3">
      <c r="A13" s="54" t="s">
        <v>17</v>
      </c>
      <c r="B13" s="52">
        <v>31</v>
      </c>
      <c r="C13" s="55">
        <v>438500</v>
      </c>
      <c r="D13" s="56">
        <v>11</v>
      </c>
      <c r="E13" s="55">
        <v>379000</v>
      </c>
      <c r="F13" s="56">
        <f>1+4</f>
        <v>5</v>
      </c>
      <c r="G13" s="55">
        <f>192400+150000</f>
        <v>342400</v>
      </c>
      <c r="H13" s="56">
        <v>4</v>
      </c>
      <c r="I13" s="55">
        <v>192400</v>
      </c>
      <c r="J13" s="56">
        <v>4</v>
      </c>
      <c r="K13" s="55">
        <v>192400</v>
      </c>
    </row>
    <row r="14" spans="1:11" x14ac:dyDescent="0.3">
      <c r="A14" s="54" t="s">
        <v>18</v>
      </c>
      <c r="B14" s="52">
        <v>1</v>
      </c>
      <c r="C14" s="55">
        <v>5000</v>
      </c>
      <c r="D14" s="56">
        <v>1</v>
      </c>
      <c r="E14" s="55">
        <v>5000</v>
      </c>
      <c r="F14" s="56">
        <v>0</v>
      </c>
      <c r="G14" s="55"/>
      <c r="H14" s="56">
        <v>0</v>
      </c>
      <c r="I14" s="55"/>
      <c r="J14" s="56">
        <v>0</v>
      </c>
      <c r="K14" s="55"/>
    </row>
    <row r="15" spans="1:11" x14ac:dyDescent="0.3">
      <c r="A15" s="54" t="s">
        <v>19</v>
      </c>
      <c r="B15" s="52">
        <v>1</v>
      </c>
      <c r="C15" s="55">
        <v>50000</v>
      </c>
      <c r="D15" s="56">
        <v>1</v>
      </c>
      <c r="E15" s="55">
        <v>50000</v>
      </c>
      <c r="F15" s="56">
        <v>1</v>
      </c>
      <c r="G15" s="55">
        <v>15000</v>
      </c>
      <c r="H15" s="56">
        <v>1</v>
      </c>
      <c r="I15" s="55">
        <v>15000</v>
      </c>
      <c r="J15" s="56">
        <v>1</v>
      </c>
      <c r="K15" s="55">
        <v>15000</v>
      </c>
    </row>
    <row r="16" spans="1:11" x14ac:dyDescent="0.3">
      <c r="A16" s="54" t="s">
        <v>20</v>
      </c>
      <c r="B16" s="52">
        <v>1</v>
      </c>
      <c r="C16" s="55">
        <v>450000</v>
      </c>
      <c r="D16" s="56">
        <v>1</v>
      </c>
      <c r="E16" s="55">
        <v>450000</v>
      </c>
      <c r="F16" s="56">
        <v>0</v>
      </c>
      <c r="G16" s="55"/>
      <c r="H16" s="56">
        <v>0</v>
      </c>
      <c r="I16" s="55"/>
      <c r="J16" s="56">
        <v>0</v>
      </c>
      <c r="K16" s="55"/>
    </row>
    <row r="17" spans="1:11" s="61" customFormat="1" x14ac:dyDescent="0.2">
      <c r="A17" s="57" t="s">
        <v>38</v>
      </c>
      <c r="B17" s="58">
        <f>+B10+B11+B12+B13+B14+B15+B16</f>
        <v>51</v>
      </c>
      <c r="C17" s="59">
        <f>SUM(C10:C16)</f>
        <v>17678500</v>
      </c>
      <c r="D17" s="60">
        <f t="shared" ref="D17:K17" si="0">SUM(D10:D16)</f>
        <v>42</v>
      </c>
      <c r="E17" s="59">
        <f t="shared" si="0"/>
        <v>21952440</v>
      </c>
      <c r="F17" s="60">
        <f t="shared" si="0"/>
        <v>22</v>
      </c>
      <c r="G17" s="59">
        <f t="shared" si="0"/>
        <v>21229760</v>
      </c>
      <c r="H17" s="60">
        <f t="shared" si="0"/>
        <v>18</v>
      </c>
      <c r="I17" s="59">
        <f t="shared" si="0"/>
        <v>22494400</v>
      </c>
      <c r="J17" s="60">
        <f t="shared" si="0"/>
        <v>20</v>
      </c>
      <c r="K17" s="59">
        <f t="shared" si="0"/>
        <v>27318900</v>
      </c>
    </row>
    <row r="18" spans="1:11" ht="22.5" customHeight="1" x14ac:dyDescent="0.3">
      <c r="A18" s="51" t="s">
        <v>21</v>
      </c>
      <c r="B18" s="52"/>
      <c r="C18" s="55"/>
      <c r="D18" s="56"/>
      <c r="E18" s="55"/>
      <c r="F18" s="56"/>
      <c r="G18" s="55"/>
      <c r="H18" s="56"/>
      <c r="I18" s="55"/>
      <c r="J18" s="56"/>
      <c r="K18" s="55"/>
    </row>
    <row r="19" spans="1:11" x14ac:dyDescent="0.3">
      <c r="A19" s="54" t="s">
        <v>22</v>
      </c>
      <c r="B19" s="52">
        <f>4+52</f>
        <v>56</v>
      </c>
      <c r="C19" s="55">
        <f>4132600+18860800</f>
        <v>22993400</v>
      </c>
      <c r="D19" s="56">
        <f>4+37</f>
        <v>41</v>
      </c>
      <c r="E19" s="55">
        <f>2712000+18860800</f>
        <v>21572800</v>
      </c>
      <c r="F19" s="56">
        <f>6+36+3</f>
        <v>45</v>
      </c>
      <c r="G19" s="55">
        <f>2921500+24253800+227000</f>
        <v>27402300</v>
      </c>
      <c r="H19" s="56">
        <f>5+33</f>
        <v>38</v>
      </c>
      <c r="I19" s="55">
        <f>2752500+23860800</f>
        <v>26613300</v>
      </c>
      <c r="J19" s="56">
        <f>2+30</f>
        <v>32</v>
      </c>
      <c r="K19" s="55">
        <f>1872500+5443000</f>
        <v>7315500</v>
      </c>
    </row>
    <row r="20" spans="1:11" ht="26.25" customHeight="1" x14ac:dyDescent="0.3">
      <c r="A20" s="54" t="s">
        <v>23</v>
      </c>
      <c r="B20" s="52">
        <v>26</v>
      </c>
      <c r="C20" s="55">
        <v>21609800</v>
      </c>
      <c r="D20" s="56">
        <f>8+25</f>
        <v>33</v>
      </c>
      <c r="E20" s="55">
        <f>14676800+67979000</f>
        <v>82655800</v>
      </c>
      <c r="F20" s="56">
        <f>3+3+11</f>
        <v>17</v>
      </c>
      <c r="G20" s="55">
        <f>734000+2016000+4076000</f>
        <v>6826000</v>
      </c>
      <c r="H20" s="56">
        <f>4+2</f>
        <v>6</v>
      </c>
      <c r="I20" s="55">
        <f>598000+4834000</f>
        <v>5432000</v>
      </c>
      <c r="J20" s="56">
        <f>4+2</f>
        <v>6</v>
      </c>
      <c r="K20" s="55">
        <f>619000+6795000</f>
        <v>7414000</v>
      </c>
    </row>
    <row r="21" spans="1:11" x14ac:dyDescent="0.3">
      <c r="A21" s="54" t="s">
        <v>24</v>
      </c>
      <c r="B21" s="52">
        <v>0</v>
      </c>
      <c r="C21" s="55">
        <v>0</v>
      </c>
      <c r="D21" s="56">
        <v>4</v>
      </c>
      <c r="E21" s="55">
        <v>1502900</v>
      </c>
      <c r="F21" s="56">
        <v>3</v>
      </c>
      <c r="G21" s="55">
        <v>2764000</v>
      </c>
      <c r="H21" s="56">
        <v>0</v>
      </c>
      <c r="I21" s="55">
        <v>0</v>
      </c>
      <c r="J21" s="56">
        <v>0</v>
      </c>
      <c r="K21" s="55">
        <v>0</v>
      </c>
    </row>
    <row r="22" spans="1:11" s="61" customFormat="1" x14ac:dyDescent="0.2">
      <c r="A22" s="57" t="s">
        <v>38</v>
      </c>
      <c r="B22" s="58">
        <f>SUM(B19:B21)</f>
        <v>82</v>
      </c>
      <c r="C22" s="59">
        <f t="shared" ref="C22:K22" si="1">SUM(C19:C21)</f>
        <v>44603200</v>
      </c>
      <c r="D22" s="60">
        <f t="shared" si="1"/>
        <v>78</v>
      </c>
      <c r="E22" s="59">
        <f t="shared" si="1"/>
        <v>105731500</v>
      </c>
      <c r="F22" s="60">
        <f t="shared" si="1"/>
        <v>65</v>
      </c>
      <c r="G22" s="59">
        <f t="shared" si="1"/>
        <v>36992300</v>
      </c>
      <c r="H22" s="60">
        <f t="shared" si="1"/>
        <v>44</v>
      </c>
      <c r="I22" s="59">
        <f t="shared" si="1"/>
        <v>32045300</v>
      </c>
      <c r="J22" s="60">
        <f t="shared" si="1"/>
        <v>38</v>
      </c>
      <c r="K22" s="59">
        <f t="shared" si="1"/>
        <v>14729500</v>
      </c>
    </row>
    <row r="23" spans="1:11" x14ac:dyDescent="0.3">
      <c r="A23" s="51" t="s">
        <v>25</v>
      </c>
      <c r="B23" s="52"/>
      <c r="C23" s="55"/>
      <c r="D23" s="56"/>
      <c r="E23" s="55"/>
      <c r="F23" s="56"/>
      <c r="G23" s="55"/>
      <c r="H23" s="56"/>
      <c r="I23" s="55"/>
      <c r="J23" s="56"/>
      <c r="K23" s="55"/>
    </row>
    <row r="24" spans="1:11" x14ac:dyDescent="0.3">
      <c r="A24" s="54" t="s">
        <v>26</v>
      </c>
      <c r="B24" s="52">
        <v>7</v>
      </c>
      <c r="C24" s="55">
        <v>235000</v>
      </c>
      <c r="D24" s="56">
        <v>7</v>
      </c>
      <c r="E24" s="55">
        <v>235000</v>
      </c>
      <c r="F24" s="56">
        <v>5</v>
      </c>
      <c r="G24" s="55">
        <v>185000</v>
      </c>
      <c r="H24" s="56">
        <v>5</v>
      </c>
      <c r="I24" s="55">
        <v>185000</v>
      </c>
      <c r="J24" s="56">
        <v>4</v>
      </c>
      <c r="K24" s="55">
        <v>165000</v>
      </c>
    </row>
    <row r="25" spans="1:11" x14ac:dyDescent="0.3">
      <c r="A25" s="54" t="s">
        <v>27</v>
      </c>
      <c r="B25" s="52">
        <v>1</v>
      </c>
      <c r="C25" s="55">
        <v>100000</v>
      </c>
      <c r="D25" s="56">
        <v>1</v>
      </c>
      <c r="E25" s="55">
        <v>100000</v>
      </c>
      <c r="F25" s="56">
        <v>0</v>
      </c>
      <c r="G25" s="55"/>
      <c r="H25" s="56">
        <v>0</v>
      </c>
      <c r="I25" s="55"/>
      <c r="J25" s="56">
        <v>0</v>
      </c>
      <c r="K25" s="55"/>
    </row>
    <row r="26" spans="1:11" ht="21.75" customHeight="1" x14ac:dyDescent="0.3">
      <c r="A26" s="54" t="s">
        <v>28</v>
      </c>
      <c r="B26" s="52">
        <v>0</v>
      </c>
      <c r="C26" s="55"/>
      <c r="D26" s="56">
        <v>1</v>
      </c>
      <c r="E26" s="55">
        <v>294800</v>
      </c>
      <c r="F26" s="56">
        <f>1+1</f>
        <v>2</v>
      </c>
      <c r="G26" s="55">
        <f>257000+177000</f>
        <v>434000</v>
      </c>
      <c r="H26" s="56">
        <v>0</v>
      </c>
      <c r="I26" s="55">
        <v>0</v>
      </c>
      <c r="J26" s="56">
        <v>0</v>
      </c>
      <c r="K26" s="55">
        <v>0</v>
      </c>
    </row>
    <row r="27" spans="1:11" s="61" customFormat="1" x14ac:dyDescent="0.2">
      <c r="A27" s="57" t="s">
        <v>38</v>
      </c>
      <c r="B27" s="58">
        <f>SUM(B24:B26)</f>
        <v>8</v>
      </c>
      <c r="C27" s="59">
        <f t="shared" ref="C27:K27" si="2">SUM(C24:C26)</f>
        <v>335000</v>
      </c>
      <c r="D27" s="60">
        <f t="shared" si="2"/>
        <v>9</v>
      </c>
      <c r="E27" s="59">
        <f t="shared" si="2"/>
        <v>629800</v>
      </c>
      <c r="F27" s="60">
        <f t="shared" si="2"/>
        <v>7</v>
      </c>
      <c r="G27" s="59">
        <f t="shared" si="2"/>
        <v>619000</v>
      </c>
      <c r="H27" s="60">
        <f t="shared" si="2"/>
        <v>5</v>
      </c>
      <c r="I27" s="59">
        <f t="shared" si="2"/>
        <v>185000</v>
      </c>
      <c r="J27" s="60">
        <f t="shared" si="2"/>
        <v>4</v>
      </c>
      <c r="K27" s="59">
        <f t="shared" si="2"/>
        <v>165000</v>
      </c>
    </row>
    <row r="28" spans="1:11" ht="45.75" customHeight="1" x14ac:dyDescent="0.3">
      <c r="A28" s="51" t="s">
        <v>29</v>
      </c>
      <c r="B28" s="52"/>
      <c r="C28" s="55"/>
      <c r="D28" s="56"/>
      <c r="E28" s="55"/>
      <c r="F28" s="56"/>
      <c r="G28" s="55"/>
      <c r="H28" s="56"/>
      <c r="I28" s="55"/>
      <c r="J28" s="56"/>
      <c r="K28" s="55"/>
    </row>
    <row r="29" spans="1:11" x14ac:dyDescent="0.3">
      <c r="A29" s="54" t="s">
        <v>30</v>
      </c>
      <c r="B29" s="52">
        <v>4</v>
      </c>
      <c r="C29" s="53">
        <v>3110000</v>
      </c>
      <c r="D29" s="52">
        <v>5</v>
      </c>
      <c r="E29" s="53">
        <v>8110000</v>
      </c>
      <c r="F29" s="52">
        <v>3</v>
      </c>
      <c r="G29" s="53">
        <v>3100000</v>
      </c>
      <c r="H29" s="52">
        <v>3</v>
      </c>
      <c r="I29" s="53">
        <v>3100000</v>
      </c>
      <c r="J29" s="52">
        <v>3</v>
      </c>
      <c r="K29" s="53">
        <v>8100000</v>
      </c>
    </row>
    <row r="30" spans="1:11" ht="37.5" x14ac:dyDescent="0.3">
      <c r="A30" s="54" t="s">
        <v>31</v>
      </c>
      <c r="B30" s="52">
        <v>7</v>
      </c>
      <c r="C30" s="53">
        <v>795000</v>
      </c>
      <c r="D30" s="52">
        <v>8</v>
      </c>
      <c r="E30" s="53">
        <v>1096000</v>
      </c>
      <c r="F30" s="52">
        <v>6</v>
      </c>
      <c r="G30" s="53">
        <v>533000</v>
      </c>
      <c r="H30" s="52">
        <v>6</v>
      </c>
      <c r="I30" s="53">
        <v>533000</v>
      </c>
      <c r="J30" s="52">
        <v>7</v>
      </c>
      <c r="K30" s="53">
        <v>833000</v>
      </c>
    </row>
    <row r="31" spans="1:11" s="61" customFormat="1" x14ac:dyDescent="0.2">
      <c r="A31" s="57" t="s">
        <v>38</v>
      </c>
      <c r="B31" s="58">
        <f>SUM(B29:B30)</f>
        <v>11</v>
      </c>
      <c r="C31" s="62">
        <f t="shared" ref="C31:K31" si="3">SUM(C29:C30)</f>
        <v>3905000</v>
      </c>
      <c r="D31" s="58">
        <f t="shared" si="3"/>
        <v>13</v>
      </c>
      <c r="E31" s="62">
        <f t="shared" si="3"/>
        <v>9206000</v>
      </c>
      <c r="F31" s="58">
        <f t="shared" si="3"/>
        <v>9</v>
      </c>
      <c r="G31" s="62">
        <f t="shared" si="3"/>
        <v>3633000</v>
      </c>
      <c r="H31" s="58">
        <f t="shared" si="3"/>
        <v>9</v>
      </c>
      <c r="I31" s="62">
        <f t="shared" si="3"/>
        <v>3633000</v>
      </c>
      <c r="J31" s="58">
        <f t="shared" si="3"/>
        <v>10</v>
      </c>
      <c r="K31" s="62">
        <f t="shared" si="3"/>
        <v>8933000</v>
      </c>
    </row>
    <row r="32" spans="1:11" ht="37.5" x14ac:dyDescent="0.3">
      <c r="A32" s="51" t="s">
        <v>32</v>
      </c>
      <c r="B32" s="52"/>
      <c r="C32" s="53"/>
      <c r="D32" s="52"/>
      <c r="E32" s="53"/>
      <c r="F32" s="52"/>
      <c r="G32" s="53"/>
      <c r="H32" s="52"/>
      <c r="I32" s="53"/>
      <c r="J32" s="52"/>
      <c r="K32" s="53"/>
    </row>
    <row r="33" spans="1:11" x14ac:dyDescent="0.3">
      <c r="A33" s="54" t="s">
        <v>33</v>
      </c>
      <c r="B33" s="52">
        <v>5</v>
      </c>
      <c r="C33" s="53">
        <v>853000</v>
      </c>
      <c r="D33" s="52">
        <f>2+4</f>
        <v>6</v>
      </c>
      <c r="E33" s="53">
        <f>805000+346600</f>
        <v>1151600</v>
      </c>
      <c r="F33" s="52">
        <f>2+3+8</f>
        <v>13</v>
      </c>
      <c r="G33" s="53">
        <f>430000+346600+2342000</f>
        <v>3118600</v>
      </c>
      <c r="H33" s="52">
        <v>3</v>
      </c>
      <c r="I33" s="53">
        <v>430000</v>
      </c>
      <c r="J33" s="52">
        <v>4</v>
      </c>
      <c r="K33" s="53">
        <v>834000</v>
      </c>
    </row>
    <row r="34" spans="1:11" x14ac:dyDescent="0.3">
      <c r="A34" s="54" t="s">
        <v>34</v>
      </c>
      <c r="B34" s="52">
        <v>2</v>
      </c>
      <c r="C34" s="53">
        <v>110000</v>
      </c>
      <c r="D34" s="52">
        <v>2</v>
      </c>
      <c r="E34" s="53">
        <v>110000</v>
      </c>
      <c r="F34" s="52">
        <v>12</v>
      </c>
      <c r="G34" s="53">
        <v>560000</v>
      </c>
      <c r="H34" s="52">
        <v>14</v>
      </c>
      <c r="I34" s="53">
        <v>560000</v>
      </c>
      <c r="J34" s="52">
        <v>16</v>
      </c>
      <c r="K34" s="53">
        <v>560000</v>
      </c>
    </row>
    <row r="35" spans="1:11" x14ac:dyDescent="0.3">
      <c r="A35" s="54" t="s">
        <v>35</v>
      </c>
      <c r="B35" s="52">
        <v>2</v>
      </c>
      <c r="C35" s="53">
        <v>20000</v>
      </c>
      <c r="D35" s="52">
        <v>2</v>
      </c>
      <c r="E35" s="53">
        <v>20000</v>
      </c>
      <c r="F35" s="52">
        <v>1</v>
      </c>
      <c r="G35" s="53">
        <v>10000</v>
      </c>
      <c r="H35" s="52">
        <v>1</v>
      </c>
      <c r="I35" s="53">
        <v>10000</v>
      </c>
      <c r="J35" s="52">
        <v>1</v>
      </c>
      <c r="K35" s="53">
        <v>10000</v>
      </c>
    </row>
    <row r="36" spans="1:11" s="61" customFormat="1" x14ac:dyDescent="0.2">
      <c r="A36" s="57" t="s">
        <v>38</v>
      </c>
      <c r="B36" s="58">
        <f>SUM(B33:B35)</f>
        <v>9</v>
      </c>
      <c r="C36" s="62">
        <f t="shared" ref="C36:K36" si="4">SUM(C33:C35)</f>
        <v>983000</v>
      </c>
      <c r="D36" s="58">
        <f t="shared" si="4"/>
        <v>10</v>
      </c>
      <c r="E36" s="62">
        <f t="shared" si="4"/>
        <v>1281600</v>
      </c>
      <c r="F36" s="58">
        <f t="shared" si="4"/>
        <v>26</v>
      </c>
      <c r="G36" s="62">
        <f t="shared" si="4"/>
        <v>3688600</v>
      </c>
      <c r="H36" s="58">
        <f t="shared" si="4"/>
        <v>18</v>
      </c>
      <c r="I36" s="62">
        <f t="shared" si="4"/>
        <v>1000000</v>
      </c>
      <c r="J36" s="58">
        <f t="shared" si="4"/>
        <v>21</v>
      </c>
      <c r="K36" s="62">
        <f t="shared" si="4"/>
        <v>1404000</v>
      </c>
    </row>
    <row r="37" spans="1:11" ht="51" customHeight="1" x14ac:dyDescent="0.3">
      <c r="A37" s="51" t="s">
        <v>41</v>
      </c>
      <c r="B37" s="52"/>
      <c r="C37" s="53"/>
      <c r="D37" s="52"/>
      <c r="E37" s="53"/>
      <c r="F37" s="52"/>
      <c r="G37" s="53"/>
      <c r="H37" s="52"/>
      <c r="I37" s="53"/>
      <c r="J37" s="52"/>
      <c r="K37" s="53"/>
    </row>
    <row r="38" spans="1:11" x14ac:dyDescent="0.3">
      <c r="A38" s="54" t="s">
        <v>36</v>
      </c>
      <c r="B38" s="52">
        <v>4</v>
      </c>
      <c r="C38" s="53">
        <v>90000</v>
      </c>
      <c r="D38" s="52">
        <v>4</v>
      </c>
      <c r="E38" s="53">
        <v>90000</v>
      </c>
      <c r="F38" s="52">
        <v>3</v>
      </c>
      <c r="G38" s="53">
        <v>120000</v>
      </c>
      <c r="H38" s="52">
        <v>3</v>
      </c>
      <c r="I38" s="53">
        <v>120000</v>
      </c>
      <c r="J38" s="52">
        <v>3</v>
      </c>
      <c r="K38" s="53">
        <v>120000</v>
      </c>
    </row>
    <row r="39" spans="1:11" x14ac:dyDescent="0.3">
      <c r="A39" s="54" t="s">
        <v>37</v>
      </c>
      <c r="B39" s="52">
        <v>50</v>
      </c>
      <c r="C39" s="53">
        <v>890000</v>
      </c>
      <c r="D39" s="52">
        <v>53</v>
      </c>
      <c r="E39" s="53">
        <v>1357990</v>
      </c>
      <c r="F39" s="52">
        <v>47</v>
      </c>
      <c r="G39" s="53">
        <v>1543350</v>
      </c>
      <c r="H39" s="52">
        <v>47</v>
      </c>
      <c r="I39" s="53">
        <v>1443350</v>
      </c>
      <c r="J39" s="52">
        <v>47</v>
      </c>
      <c r="K39" s="53">
        <v>1393350</v>
      </c>
    </row>
    <row r="40" spans="1:11" s="63" customFormat="1" x14ac:dyDescent="0.2">
      <c r="A40" s="57" t="s">
        <v>38</v>
      </c>
      <c r="B40" s="58">
        <f>SUM(B38:B39)</f>
        <v>54</v>
      </c>
      <c r="C40" s="62">
        <f t="shared" ref="C40:K40" si="5">SUM(C38:C39)</f>
        <v>980000</v>
      </c>
      <c r="D40" s="58">
        <f t="shared" si="5"/>
        <v>57</v>
      </c>
      <c r="E40" s="62">
        <f t="shared" si="5"/>
        <v>1447990</v>
      </c>
      <c r="F40" s="58">
        <f t="shared" si="5"/>
        <v>50</v>
      </c>
      <c r="G40" s="62">
        <f t="shared" si="5"/>
        <v>1663350</v>
      </c>
      <c r="H40" s="58">
        <f t="shared" si="5"/>
        <v>50</v>
      </c>
      <c r="I40" s="62">
        <f t="shared" si="5"/>
        <v>1563350</v>
      </c>
      <c r="J40" s="58">
        <f t="shared" si="5"/>
        <v>50</v>
      </c>
      <c r="K40" s="62">
        <f t="shared" si="5"/>
        <v>1513350</v>
      </c>
    </row>
    <row r="41" spans="1:11" x14ac:dyDescent="0.3">
      <c r="A41" s="64" t="s">
        <v>39</v>
      </c>
      <c r="B41" s="58">
        <f>+B40+B36+B31+B27+B22+B17</f>
        <v>215</v>
      </c>
      <c r="C41" s="65">
        <f t="shared" ref="C41:K41" si="6">+C40+C36+C31+C27+C22+C17</f>
        <v>68484700</v>
      </c>
      <c r="D41" s="60">
        <f t="shared" si="6"/>
        <v>209</v>
      </c>
      <c r="E41" s="65">
        <f t="shared" si="6"/>
        <v>140249330</v>
      </c>
      <c r="F41" s="58">
        <f t="shared" si="6"/>
        <v>179</v>
      </c>
      <c r="G41" s="65">
        <f t="shared" si="6"/>
        <v>67826010</v>
      </c>
      <c r="H41" s="60">
        <f t="shared" si="6"/>
        <v>144</v>
      </c>
      <c r="I41" s="65">
        <f t="shared" si="6"/>
        <v>60921050</v>
      </c>
      <c r="J41" s="60">
        <f t="shared" si="6"/>
        <v>143</v>
      </c>
      <c r="K41" s="65">
        <f t="shared" si="6"/>
        <v>54063750</v>
      </c>
    </row>
  </sheetData>
  <mergeCells count="16">
    <mergeCell ref="J6:K6"/>
    <mergeCell ref="B7:B8"/>
    <mergeCell ref="D7:D8"/>
    <mergeCell ref="F7:F8"/>
    <mergeCell ref="H7:H8"/>
    <mergeCell ref="J7:J8"/>
    <mergeCell ref="A1:B1"/>
    <mergeCell ref="J2:K2"/>
    <mergeCell ref="A3:K3"/>
    <mergeCell ref="A4:K4"/>
    <mergeCell ref="A5:K5"/>
    <mergeCell ref="A6:A8"/>
    <mergeCell ref="B6:C6"/>
    <mergeCell ref="D6:E6"/>
    <mergeCell ref="F6:G6"/>
    <mergeCell ref="H6:I6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Sheet1</vt:lpstr>
      <vt:lpstr>เปลี่ยนแปลงแผนครั้งที 1 ปี 2562</vt:lpstr>
      <vt:lpstr>พิ่มเติมแผนครั้งที 1 ปี  (2563</vt:lpstr>
      <vt:lpstr>Sheet1!Print_Titles</vt:lpstr>
      <vt:lpstr>'เปลี่ยนแปลงแผนครั้งที 1 ปี 2562'!Print_Titles</vt:lpstr>
      <vt:lpstr>'พิ่มเติมแผนครั้งที 1 ปี  (2563'!Print_Titles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2020-02-11T06:59:36Z</cp:lastPrinted>
  <dcterms:created xsi:type="dcterms:W3CDTF">2019-06-06T08:50:04Z</dcterms:created>
  <dcterms:modified xsi:type="dcterms:W3CDTF">2020-02-11T07:34:07Z</dcterms:modified>
</cp:coreProperties>
</file>